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cer\Desktop\PREFEITURA 2021\ENTRADA ABADIA\LICITAÇÃO\LICITAÇÃO\"/>
    </mc:Choice>
  </mc:AlternateContent>
  <xr:revisionPtr revIDLastSave="0" documentId="13_ncr:1_{DE1DBFCF-BB49-454C-A509-638985C2274E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ORÇAMENTO ANALÍTICO" sheetId="3" r:id="rId1"/>
    <sheet name="ORÇAMENTO SINTÉTICO" sheetId="8" r:id="rId2"/>
    <sheet name="BDI" sheetId="16" r:id="rId3"/>
    <sheet name="CRONOGRAMA FÍSICO-FINANCEIRO" sheetId="13" r:id="rId4"/>
    <sheet name="COTAÇÕES" sheetId="17" r:id="rId5"/>
  </sheets>
  <externalReferences>
    <externalReference r:id="rId6"/>
  </externalReferences>
  <definedNames>
    <definedName name="_xlnm.Print_Area" localSheetId="2">BDI!$A$1:$E$27</definedName>
    <definedName name="_xlnm.Print_Area" localSheetId="4">COTAÇÕES!$A$2:$J$25</definedName>
    <definedName name="_xlnm.Print_Area" localSheetId="3">'CRONOGRAMA FÍSICO-FINANCEIRO'!$A$1:$H$25</definedName>
    <definedName name="_xlnm.Print_Area" localSheetId="0">'ORÇAMENTO ANALÍTICO'!$A$1:$K$64</definedName>
    <definedName name="_xlnm.Print_Area" localSheetId="1">'ORÇAMENTO SINTÉTICO'!$B$2:$E$24</definedName>
    <definedName name="NCOMPOSICOES">3</definedName>
    <definedName name="Referencia.Descricao" localSheetId="2">#N/A</definedName>
    <definedName name="Referencia.Unidade" localSheetId="2">#N/A</definedName>
    <definedName name="_xlnm.Print_Titles" localSheetId="0">'ORÇAMENTO ANALÍTICO'!$2:$15</definedName>
    <definedName name="_xlnm.Print_Titles" localSheetId="1">'ORÇAMENTO SINTÉTICO'!$2:$13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3" l="1"/>
  <c r="G17" i="13"/>
  <c r="G40" i="3"/>
  <c r="I41" i="3"/>
  <c r="J41" i="3" s="1"/>
  <c r="I40" i="3"/>
  <c r="I42" i="3"/>
  <c r="J42" i="3" s="1"/>
  <c r="I37" i="3"/>
  <c r="J37" i="3" s="1"/>
  <c r="I36" i="3"/>
  <c r="J36" i="3" s="1"/>
  <c r="I38" i="3"/>
  <c r="J38" i="3" s="1"/>
  <c r="I39" i="3"/>
  <c r="J39" i="3" s="1"/>
  <c r="I43" i="3"/>
  <c r="J43" i="3" s="1"/>
  <c r="J35" i="3"/>
  <c r="I35" i="3"/>
  <c r="G35" i="3"/>
  <c r="J40" i="3" l="1"/>
  <c r="J27" i="3"/>
  <c r="G33" i="3" l="1"/>
  <c r="E45" i="3" l="1"/>
  <c r="G26" i="3"/>
  <c r="G25" i="3"/>
  <c r="G20" i="3"/>
  <c r="C16" i="13" l="1"/>
  <c r="C16" i="8" l="1"/>
  <c r="C20" i="17" l="1"/>
  <c r="C10" i="17"/>
  <c r="I9" i="17"/>
  <c r="H45" i="3" s="1"/>
  <c r="G14" i="13" l="1"/>
  <c r="G15" i="13"/>
  <c r="C17" i="8"/>
  <c r="C15" i="8"/>
  <c r="C17" i="13" l="1"/>
  <c r="C15" i="13"/>
  <c r="C14" i="13"/>
  <c r="D13" i="16" l="1"/>
  <c r="H8" i="3" s="1"/>
  <c r="I45" i="3" l="1"/>
  <c r="J45" i="3" s="1"/>
  <c r="J44" i="3" s="1"/>
  <c r="I32" i="3"/>
  <c r="J32" i="3" s="1"/>
  <c r="I34" i="3"/>
  <c r="J34" i="3" s="1"/>
  <c r="I33" i="3"/>
  <c r="J33" i="3" s="1"/>
  <c r="I30" i="3"/>
  <c r="J30" i="3" s="1"/>
  <c r="I31" i="3"/>
  <c r="J31" i="3" s="1"/>
  <c r="I28" i="3"/>
  <c r="J28" i="3" s="1"/>
  <c r="I29" i="3"/>
  <c r="J29" i="3" s="1"/>
  <c r="I20" i="3"/>
  <c r="J20" i="3" s="1"/>
  <c r="I26" i="3"/>
  <c r="J26" i="3" s="1"/>
  <c r="I25" i="3"/>
  <c r="J25" i="3" s="1"/>
  <c r="I19" i="3"/>
  <c r="J19" i="3" s="1"/>
  <c r="I50" i="3"/>
  <c r="J50" i="3" s="1"/>
  <c r="I49" i="3"/>
  <c r="J49" i="3" s="1"/>
  <c r="I54" i="3"/>
  <c r="J54" i="3" s="1"/>
  <c r="J55" i="3" s="1"/>
  <c r="J21" i="3" l="1"/>
  <c r="J51" i="3"/>
  <c r="J48" i="3" s="1"/>
  <c r="J24" i="3"/>
  <c r="J53" i="3"/>
  <c r="D17" i="8" s="1"/>
  <c r="D16" i="8" l="1"/>
  <c r="D16" i="13"/>
  <c r="D17" i="13"/>
  <c r="C14" i="8"/>
  <c r="J18" i="3" l="1"/>
  <c r="D14" i="8" l="1"/>
  <c r="D14" i="13"/>
  <c r="C4" i="8"/>
  <c r="B10" i="8"/>
  <c r="B8" i="8"/>
  <c r="B6" i="8"/>
  <c r="J46" i="3"/>
  <c r="J23" i="3" s="1"/>
  <c r="D15" i="13" s="1"/>
  <c r="D20" i="13" l="1"/>
  <c r="E15" i="13" s="1"/>
  <c r="F20" i="13"/>
  <c r="G20" i="13" s="1"/>
  <c r="J59" i="3"/>
  <c r="D15" i="8"/>
  <c r="J16" i="3" l="1"/>
  <c r="J58" i="3"/>
  <c r="D19" i="8"/>
  <c r="E16" i="13"/>
  <c r="E14" i="13"/>
  <c r="E17" i="13"/>
  <c r="F6" i="13"/>
  <c r="E19" i="13" l="1"/>
  <c r="F19" i="13"/>
  <c r="G19" i="13" s="1"/>
  <c r="E17" i="8"/>
  <c r="E16" i="8"/>
  <c r="E14" i="8"/>
  <c r="E15" i="8"/>
  <c r="E19" i="8" l="1"/>
</calcChain>
</file>

<file path=xl/sharedStrings.xml><?xml version="1.0" encoding="utf-8"?>
<sst xmlns="http://schemas.openxmlformats.org/spreadsheetml/2006/main" count="241" uniqueCount="183">
  <si>
    <t>3.1</t>
  </si>
  <si>
    <t xml:space="preserve">Obra: </t>
  </si>
  <si>
    <t>ITEM</t>
  </si>
  <si>
    <t>CÓDIGO</t>
  </si>
  <si>
    <t>DESCRIÇÃO DOS SERVIÇOS</t>
  </si>
  <si>
    <t>VALOR (R$)</t>
  </si>
  <si>
    <t>BDI</t>
  </si>
  <si>
    <t>PLANILHA ORÇAMENTÁRIA</t>
  </si>
  <si>
    <t>REFERÊNCIA</t>
  </si>
  <si>
    <t>UND.</t>
  </si>
  <si>
    <t>QUANTID.</t>
  </si>
  <si>
    <t>PREÇO UNIT. (R$) SEM BDI</t>
  </si>
  <si>
    <t>PREÇO UNIT. (R$) COM BDI</t>
  </si>
  <si>
    <t>SUBTOTAL ITEM 2</t>
  </si>
  <si>
    <t>ISS</t>
  </si>
  <si>
    <t>CÁLCULO DO BDI</t>
  </si>
  <si>
    <t>R</t>
  </si>
  <si>
    <t>Lucro</t>
  </si>
  <si>
    <t>COMPOSIÇÃO DO BDI</t>
  </si>
  <si>
    <t>SIGLA</t>
  </si>
  <si>
    <t>PORCENTAGEM</t>
  </si>
  <si>
    <t>AC</t>
  </si>
  <si>
    <t>Administração Central</t>
  </si>
  <si>
    <t>DF</t>
  </si>
  <si>
    <t>Despesas Financeiras</t>
  </si>
  <si>
    <t>FÓRMULA DO BDI</t>
  </si>
  <si>
    <t>L</t>
  </si>
  <si>
    <t>ORÇAMENTO ANALÍTICO</t>
  </si>
  <si>
    <t>ORÇAMENTO SINTÉTICO</t>
  </si>
  <si>
    <t>VALOR TOTAL (R$)</t>
  </si>
  <si>
    <t xml:space="preserve">TOTAL:  </t>
  </si>
  <si>
    <t>SUBTOTAL ITEM 3</t>
  </si>
  <si>
    <t>SUBTOTAL ITEM 4</t>
  </si>
  <si>
    <t xml:space="preserve">CUSTO TOTAL COM BDI INCLUSO </t>
  </si>
  <si>
    <t xml:space="preserve">CUSTO TOTAL SEM BDI </t>
  </si>
  <si>
    <t>SINAPI</t>
  </si>
  <si>
    <t>PARCELA 01</t>
  </si>
  <si>
    <t>SIMPLES (%)</t>
  </si>
  <si>
    <t>ACUMULADO (%)</t>
  </si>
  <si>
    <t>PARTICIPAÇÃO POR ETAPA (%)</t>
  </si>
  <si>
    <t xml:space="preserve">TOTAL (R$):  </t>
  </si>
  <si>
    <t xml:space="preserve">TOTAL (%):  </t>
  </si>
  <si>
    <t>CRONOGRAMA FÍSICO-FINANCEIRO</t>
  </si>
  <si>
    <t xml:space="preserve">OBRA: </t>
  </si>
  <si>
    <t>DATA BASE</t>
  </si>
  <si>
    <t>M2</t>
  </si>
  <si>
    <t>M</t>
  </si>
  <si>
    <t>M3</t>
  </si>
  <si>
    <t>Seguro e Garantia</t>
  </si>
  <si>
    <t>SG</t>
  </si>
  <si>
    <t>Risco</t>
  </si>
  <si>
    <t>CP</t>
  </si>
  <si>
    <r>
      <rPr>
        <b/>
        <sz val="8"/>
        <color theme="1"/>
        <rFont val="Arial"/>
        <family val="2"/>
      </rPr>
      <t>AC</t>
    </r>
    <r>
      <rPr>
        <sz val="8"/>
        <color theme="1"/>
        <rFont val="Arial"/>
        <family val="2"/>
      </rPr>
      <t xml:space="preserve"> | Administração Central - Percentual incluído no contrato para suprir gastos gerais que a empresa efetua com a sua administração, tais como: aluguel da sede, salários dos funcionários da sede, material de expediente, entre outros.</t>
    </r>
  </si>
  <si>
    <r>
      <rPr>
        <b/>
        <sz val="8"/>
        <color theme="1"/>
        <rFont val="Arial"/>
        <family val="2"/>
      </rPr>
      <t>SG</t>
    </r>
    <r>
      <rPr>
        <sz val="8"/>
        <color theme="1"/>
        <rFont val="Arial"/>
        <family val="2"/>
      </rPr>
      <t xml:space="preserve"> | Garantias, Seguros e Imprevistos - Percentual incluído no contrato para suprir gastos com imprevistos, etc.</t>
    </r>
  </si>
  <si>
    <r>
      <rPr>
        <b/>
        <sz val="8"/>
        <color theme="1"/>
        <rFont val="Arial"/>
        <family val="2"/>
      </rPr>
      <t>R</t>
    </r>
    <r>
      <rPr>
        <sz val="8"/>
        <color theme="1"/>
        <rFont val="Arial"/>
        <family val="2"/>
      </rPr>
      <t xml:space="preserve"> | Riscos - Percentual incluído no contrato para suprir gastos com riscos.</t>
    </r>
  </si>
  <si>
    <r>
      <rPr>
        <b/>
        <sz val="8"/>
        <color theme="1"/>
        <rFont val="Arial"/>
        <family val="2"/>
      </rPr>
      <t>DF</t>
    </r>
    <r>
      <rPr>
        <sz val="8"/>
        <color theme="1"/>
        <rFont val="Arial"/>
        <family val="2"/>
      </rPr>
      <t xml:space="preserve"> | Despesas Financeiras - Despesas financeiras são gastos relacionados à perda monetária decorrente da defasagem entre a data do efetivo desembolso e a data da receita correspondente.</t>
    </r>
  </si>
  <si>
    <r>
      <rPr>
        <b/>
        <sz val="8"/>
        <color theme="1"/>
        <rFont val="Arial"/>
        <family val="2"/>
      </rPr>
      <t>L</t>
    </r>
    <r>
      <rPr>
        <sz val="8"/>
        <color theme="1"/>
        <rFont val="Arial"/>
        <family val="2"/>
      </rPr>
      <t xml:space="preserve"> | Lucro - Percentual incluído no contrato referente ao lucro pretendido.</t>
    </r>
  </si>
  <si>
    <r>
      <rPr>
        <b/>
        <sz val="8"/>
        <color theme="1"/>
        <rFont val="Arial"/>
        <family val="2"/>
      </rPr>
      <t>CP</t>
    </r>
    <r>
      <rPr>
        <sz val="8"/>
        <color theme="1"/>
        <rFont val="Arial"/>
        <family val="2"/>
      </rPr>
      <t xml:space="preserve"> | Somatório do COFINS e PIS.</t>
    </r>
  </si>
  <si>
    <t>SETOP</t>
  </si>
  <si>
    <t>1.2</t>
  </si>
  <si>
    <t>SUBTOTAL ITEM 1</t>
  </si>
  <si>
    <t>SERVIÇOS PRELIMINARES</t>
  </si>
  <si>
    <t>MOVIMENTO DE TERRA</t>
  </si>
  <si>
    <t>SERVIÇOS COMPLEMENTARES</t>
  </si>
  <si>
    <r>
      <rPr>
        <b/>
        <sz val="11"/>
        <rFont val="Arial"/>
        <family val="2"/>
      </rPr>
      <t>Tributos</t>
    </r>
    <r>
      <rPr>
        <sz val="11"/>
        <rFont val="Arial"/>
        <family val="2"/>
      </rPr>
      <t xml:space="preserve"> (impostos COFINS 3%, e  PIS 0,65%)</t>
    </r>
  </si>
  <si>
    <r>
      <t>Tributos</t>
    </r>
    <r>
      <rPr>
        <sz val="11"/>
        <rFont val="Arial"/>
        <family val="2"/>
      </rPr>
      <t xml:space="preserve"> (ISS, variável de acordo com o município)</t>
    </r>
  </si>
  <si>
    <t>BDI PAD</t>
  </si>
  <si>
    <t xml:space="preserve"> PROPONENTE: Prefeitura Municipal de Coromandel</t>
  </si>
  <si>
    <t>BDI sem desoneração</t>
  </si>
  <si>
    <t xml:space="preserve"> TIPO DE OBRA: Construção</t>
  </si>
  <si>
    <t xml:space="preserve"> ENG.º RESPONSÁVEL: Natália Felix de Lima - CREA/MG 248.064/D</t>
  </si>
  <si>
    <t>Responsável Técnico: NATÁLIA FELIX DE LIMA</t>
  </si>
  <si>
    <t>CREA: MG-248.064/D</t>
  </si>
  <si>
    <t>RT: NATÁLIA FELIX DE LIMA</t>
  </si>
  <si>
    <t>U</t>
  </si>
  <si>
    <t>PAISAGISMO</t>
  </si>
  <si>
    <t>3.2</t>
  </si>
  <si>
    <t>ED-50266</t>
  </si>
  <si>
    <t>LIMPEZA FINAL PARA ENTREGA DA OBRA</t>
  </si>
  <si>
    <t>ED-50437</t>
  </si>
  <si>
    <t>PLANTIO DE GRAMA ESMERALDA EM PLACA, INCLUSIVE TERRA VEGETAL E CONSERVAÇÃO POR TRINTA (30) DIAS</t>
  </si>
  <si>
    <t>PLANTIO DE ARBUSTO OU CERCA VIVA. AF_05/2018</t>
  </si>
  <si>
    <t>4.1</t>
  </si>
  <si>
    <t>COTAÇÃO</t>
  </si>
  <si>
    <t>-</t>
  </si>
  <si>
    <t>2.1</t>
  </si>
  <si>
    <t>2.2</t>
  </si>
  <si>
    <t>2.3</t>
  </si>
  <si>
    <t>KG</t>
  </si>
  <si>
    <t>FABRICAÇÃO, MONTAGEM E DESMONTAGEM DE FÔRMA PARA VIGA BALDRAME, EM MADEIRA SERRADA, E=25 MM, 1 UTILIZAÇÃO</t>
  </si>
  <si>
    <t>FORNECIMENTO E COLOCAÇÃO DE PLACA DE OBRA EM CHAPA GALVANIZADA #26, ESP. 0,45MM, DIMENSÃO (3X1,5)M, PLOTADA COM ADESIVO VINILICO, AFIXADA COM REBITES 4,8X40MM, EM ESTRUTURA METÁLICA DE METALON 20X20MM, ESP. 1,25MM, INCLUSIVE SUPORTE EM EUCALIPTO AUTOCLAVADO PINTADO COM TINTA PVA DUAS (2) DEMÃOS</t>
  </si>
  <si>
    <t>QUADRO DE COTAÇÕES DE PREÇOS DE MERCADO</t>
  </si>
  <si>
    <t>DESCRIÇÃO DO SERVIÇO OU FORNECIMENTO</t>
  </si>
  <si>
    <t>UNIDADE</t>
  </si>
  <si>
    <t>PREÇO REFERENCIAL</t>
  </si>
  <si>
    <t>001</t>
  </si>
  <si>
    <t>CJ</t>
  </si>
  <si>
    <t>CNPJ</t>
  </si>
  <si>
    <t>NOME DA EMPRESA FORNECEDORA</t>
  </si>
  <si>
    <t>TELEFONE</t>
  </si>
  <si>
    <t>CONTATO</t>
  </si>
  <si>
    <t>DATA COTAÇÃO</t>
  </si>
  <si>
    <t>PREÇO COTADO</t>
  </si>
  <si>
    <t>ESPECIFICAÇÃO TÉCNICA:</t>
  </si>
  <si>
    <t>Local</t>
  </si>
  <si>
    <t xml:space="preserve">Nome: </t>
  </si>
  <si>
    <t xml:space="preserve">Título: </t>
  </si>
  <si>
    <t xml:space="preserve">CREA: </t>
  </si>
  <si>
    <t xml:space="preserve">ART: </t>
  </si>
  <si>
    <t>Data</t>
  </si>
  <si>
    <t>Natália Felix de Lima</t>
  </si>
  <si>
    <t>Engenharia Civil</t>
  </si>
  <si>
    <t>MG-248.064/D</t>
  </si>
  <si>
    <t>41.807.173/0001-01</t>
  </si>
  <si>
    <t>JULINHO PINTURAS - RAZÃO SOCIAL: PLACANOVA INDÚSTRIA E COMÉRCIO LTDA</t>
  </si>
  <si>
    <t>(34) 9.9109-9997</t>
  </si>
  <si>
    <t>Julinho Pinturas</t>
  </si>
  <si>
    <t xml:space="preserve"> </t>
  </si>
  <si>
    <t>2.1.1</t>
  </si>
  <si>
    <t>2.2.1</t>
  </si>
  <si>
    <t>2.3.1</t>
  </si>
  <si>
    <t>ED-51122</t>
  </si>
  <si>
    <t>REGULARIZAÇÃO E COMPACTAÇÃO MECÂNICA DE TERRENO COM SOQUETE, EXCLUSIVE DESMATAMENTO, DESTOCAMENTO, LIMPEZA/ROÇADA DO TERRENO</t>
  </si>
  <si>
    <t>2.1.2</t>
  </si>
  <si>
    <t>SEINFRA</t>
  </si>
  <si>
    <t xml:space="preserve"> LOCALIZAÇÃO:  Rua Luis Cândido, 100 - Bairro União - Coromandel/MG</t>
  </si>
  <si>
    <t>ED-28427</t>
  </si>
  <si>
    <t>SINAPI 03/2024  -  SEINFRA 08/2023
sem Desoneração</t>
  </si>
  <si>
    <t>ARMAÇÃO DE PILAR OU VIGA DE ESTRUTURA CONVENCIONAL DE CONCRETO ARMADO UTILIZANDO AÇO CA-60 DE 5,0MM - MONTAGEM AF_06/2023</t>
  </si>
  <si>
    <t>ARMAÇÃO DE PILAR OU VIGA DE ESTRUTURA CONVENCIONAL DE CONCRETO ARMADO UTILIZANDO AÇO CA-60 DE 8,0MM - MONTAGEM AF_06/2022</t>
  </si>
  <si>
    <t>1.11</t>
  </si>
  <si>
    <t>ED-17989</t>
  </si>
  <si>
    <t>LOCAÇÃO DE OBRA COM GABARITOS DE TÁBUAS CORRIDAS, PONTALETADAS A CADA 2,00M, REAPROVEITAMENTO (2X), INCLUSIVE ACOMPANHAMENTO DE EQUIPE TOPOGRÁFICA PARA MARCAÇÃO DE PONTO GEOGRÁFICO</t>
  </si>
  <si>
    <t>Gustavo</t>
  </si>
  <si>
    <t>CONSTRUÇÃO DE BASE E INSTALAÇÃO DE LETREIRO EM CANTEIRO DA ENTRADA DE COROMANDEL BR-352</t>
  </si>
  <si>
    <t xml:space="preserve"> LOCAL: Canteiro BR-352 - Entrada de Coromandel - Coodernadas Geográficas: 18º28’54.38” S; 47º13’52.34” O - Coromandel/MG</t>
  </si>
  <si>
    <t>CONSTRUÇÃO DE BASE E INSTALAÇÃO DE LETREIRO EM CANTEIRO DE COROMANDEL BR-352</t>
  </si>
  <si>
    <t>LIMPEZA MANUAL DE VEGETAÇÃO EM TERRENO COM ENXADA AF_05/2018</t>
  </si>
  <si>
    <t>CONSTRUÇÃO DE BASE</t>
  </si>
  <si>
    <t>2.2.2</t>
  </si>
  <si>
    <t>2.2.3</t>
  </si>
  <si>
    <t>2.2.4</t>
  </si>
  <si>
    <t>LETREIRO</t>
  </si>
  <si>
    <t>PRODUÇÃO E INSTALAÇÃO DE PLACAS COM LETRAS EM CAIXA ALTA - AÇO GALVANIZADO E ILUMINAÇÃO FRONTAL</t>
  </si>
  <si>
    <t>19.825.710/0001-89</t>
  </si>
  <si>
    <t>ARTE PLACAS PETRUCCI LTDA</t>
  </si>
  <si>
    <t>(34) 3215-3590</t>
  </si>
  <si>
    <t>56.056.590/0001-29</t>
  </si>
  <si>
    <t>LRS COMUNICAÇÃO VISUAL LTDA</t>
  </si>
  <si>
    <t>CONFECÇÃO E INSTALAÇÃO DE LETRAS EM CAIXA ALTA DE AÇO GALVANIZADO ACABAMENTO COM LETRAS FRONTAIS E ILUMINAÇÃO INTERNA COM LED</t>
  </si>
  <si>
    <t>2.2.5</t>
  </si>
  <si>
    <t>2.2.6</t>
  </si>
  <si>
    <t>2.2.7</t>
  </si>
  <si>
    <t>H</t>
  </si>
  <si>
    <t>PEDREIRO COM ENCARGOS COMPLEMENTARES</t>
  </si>
  <si>
    <t>AJUDANTE DE PEDREIRO COM ENCARGOS COMPLEMENTARES</t>
  </si>
  <si>
    <t>PONTALETE 7,5X7,5CM EM PINUS, MISTA OU EQUIVALENTE DA REGIÃO</t>
  </si>
  <si>
    <t>CONCRETO USINADO BOMBEÁVEL, CLASSE DE RESISTÊNCIA C25, COM BRITA 0 E 1, SUMP =100 +/- 20MM, EXCLUI SERVIÇO DE BOMBEAMENTO (NBR8953)</t>
  </si>
  <si>
    <t>ESCAVAÇÃO MANUAL DE VALA COM PROFUNDIDADE MENOR OU IGUAL A 1,30M AF_02/2021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</si>
  <si>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</si>
  <si>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</si>
  <si>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</si>
  <si>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</si>
  <si>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</si>
  <si>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</si>
  <si>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</si>
  <si>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</si>
  <si>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</si>
  <si>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CABO DE COBRE FLEXÍVEL ISOLADO, 6MM², ANTI-CHAMA 450/750 V, PARA CIRCUITOS TERMINAIS - FORNECIMENTO E INSTALAÇÃO AF_03/2023</t>
  </si>
  <si>
    <t>ELETRODUTO FLEXÍVEL CORRUGADO, PVC, DN 25MM (3/4"), PARA CIRCUITOS TERMINAIS, INSTALADO EM LAJE - FORNECIMENTO E INSTALAÇÃO AF_03/2023</t>
  </si>
  <si>
    <t>REFLETOR EM ALUMINIO, DE SUPORTE E ALÇA, COM 1 LÂMPADA VAPOR DE MERCÚRIO DE 125W, COM REATOR ALTO FATOR DE POTÊNCIA - FORNECIMENTO E INSTALAÇÃO AF_02/2020</t>
  </si>
  <si>
    <t>ELETRICISTA COM ENCARGOS COMPLEMENTARES</t>
  </si>
  <si>
    <t>AJUDANTE ELETRICISTA COM ENCARGOS COMPLEMENTARES</t>
  </si>
  <si>
    <t>APLICAÇÃO MANUAL DE PINTURA COM TINTA LÁTEX ACRÍLICA EM PAREDES, DUAS DEMÃOS. AF_06/2014</t>
  </si>
  <si>
    <t>ED-50730</t>
  </si>
  <si>
    <t>CHAPISCO COM ARGAMASSA, TRAÇO 1:2:3 (CIMENTO, AREIA E PEDRISCO), APLICADO COM COLHER, ESP. 5MM, PREPARO MECÂNICO</t>
  </si>
  <si>
    <t>ED-50759</t>
  </si>
  <si>
    <t>REBOCO COM ARGAMASSA, TRAÇO 1:7 (CIMENTO E AREIA), ESP. 20MM, APLICAÇÃO MANUAL, PREPARO MECÂNICO</t>
  </si>
  <si>
    <t xml:space="preserve"> PRAZO DE EXECUÇÃO: 1 mês</t>
  </si>
  <si>
    <t>BASE E LETREIRO</t>
  </si>
  <si>
    <t xml:space="preserve"> EMPREENDIMENTO: CONSTRUÇÃO DE BASE E LETREIRO NA ENTRADA DA CIDADE DE COROMANDEL/MG BR-352</t>
  </si>
  <si>
    <t>ART: MG20253927347</t>
  </si>
  <si>
    <t>MG20253927347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</si>
</sst>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&quot; &quot;;&quot; (&quot;#,##0.00&quot;)&quot;;&quot; -&quot;#&quot; &quot;;@&quot; &quot;"/>
    <numFmt numFmtId="165" formatCode="_(* #,##0.00_);_(* \(#,##0.00\);_(* &quot;-&quot;??_);_(@_)"/>
    <numFmt numFmtId="166" formatCode="&quot;R$ &quot;#,##0.00"/>
    <numFmt numFmtId="167" formatCode="d/m/yyyy"/>
    <numFmt numFmtId="168" formatCode="0.000000"/>
    <numFmt numFmtId="169" formatCode="dd&quot; de &quot;mmmm&quot; de &quot;yyyy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2"/>
      <name val="Arial"/>
      <family val="2"/>
    </font>
    <font>
      <i/>
      <sz val="7"/>
      <color indexed="8"/>
      <name val="Arial"/>
      <family val="2"/>
    </font>
    <font>
      <b/>
      <sz val="7"/>
      <color indexed="8"/>
      <name val="Arial"/>
      <family val="2"/>
    </font>
    <font>
      <b/>
      <i/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sz val="8"/>
      <name val="Arial"/>
      <family val="2"/>
      <charset val="1"/>
    </font>
    <font>
      <sz val="7"/>
      <name val="Arial"/>
      <family val="2"/>
      <charset val="1"/>
    </font>
    <font>
      <b/>
      <sz val="7"/>
      <name val="Arial"/>
      <family val="2"/>
      <charset val="1"/>
    </font>
    <font>
      <b/>
      <sz val="7"/>
      <color rgb="FF000000"/>
      <name val="Arial"/>
      <family val="2"/>
      <charset val="1"/>
    </font>
    <font>
      <sz val="8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E5F5FF"/>
        <bgColor rgb="FFF2F2F2"/>
      </patternFill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rgb="FFFFFFFF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164" fontId="9" fillId="0" borderId="0" applyBorder="0" applyProtection="0"/>
    <xf numFmtId="0" fontId="10" fillId="0" borderId="0" applyNumberFormat="0" applyBorder="0" applyProtection="0"/>
    <xf numFmtId="165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9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35" fillId="0" borderId="0"/>
  </cellStyleXfs>
  <cellXfs count="343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43" fontId="6" fillId="0" borderId="0" xfId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43" fontId="3" fillId="0" borderId="0" xfId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15" fillId="0" borderId="0" xfId="0" applyFont="1"/>
    <xf numFmtId="10" fontId="3" fillId="0" borderId="0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8" fillId="3" borderId="17" xfId="0" applyFont="1" applyFill="1" applyBorder="1" applyAlignment="1">
      <alignment horizontal="center" vertical="center"/>
    </xf>
    <xf numFmtId="43" fontId="18" fillId="3" borderId="17" xfId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43" fontId="17" fillId="0" borderId="0" xfId="1" applyFont="1" applyFill="1" applyBorder="1" applyAlignment="1" applyProtection="1">
      <alignment vertical="center" wrapText="1"/>
    </xf>
    <xf numFmtId="43" fontId="18" fillId="0" borderId="0" xfId="1" applyFont="1" applyFill="1" applyBorder="1" applyAlignment="1" applyProtection="1">
      <alignment horizontal="right" vertical="center"/>
    </xf>
    <xf numFmtId="0" fontId="17" fillId="0" borderId="0" xfId="0" applyFont="1" applyFill="1" applyBorder="1" applyAlignment="1">
      <alignment vertical="center"/>
    </xf>
    <xf numFmtId="4" fontId="19" fillId="3" borderId="23" xfId="3" applyNumberFormat="1" applyFont="1" applyFill="1" applyBorder="1" applyAlignment="1">
      <alignment vertical="center"/>
    </xf>
    <xf numFmtId="4" fontId="19" fillId="3" borderId="21" xfId="3" applyNumberFormat="1" applyFont="1" applyFill="1" applyBorder="1" applyAlignment="1">
      <alignment vertical="center"/>
    </xf>
    <xf numFmtId="0" fontId="5" fillId="3" borderId="24" xfId="3" applyFont="1" applyFill="1" applyBorder="1" applyAlignment="1">
      <alignment vertical="center"/>
    </xf>
    <xf numFmtId="0" fontId="5" fillId="3" borderId="20" xfId="3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43" fontId="4" fillId="0" borderId="0" xfId="1" applyFont="1" applyFill="1" applyBorder="1" applyAlignment="1" applyProtection="1">
      <alignment horizontal="right" vertical="center"/>
    </xf>
    <xf numFmtId="4" fontId="6" fillId="0" borderId="0" xfId="0" applyNumberFormat="1" applyFont="1" applyFill="1" applyAlignment="1">
      <alignment vertical="center"/>
    </xf>
    <xf numFmtId="0" fontId="18" fillId="3" borderId="19" xfId="0" applyFont="1" applyFill="1" applyBorder="1" applyAlignment="1">
      <alignment horizontal="center" vertical="center"/>
    </xf>
    <xf numFmtId="43" fontId="6" fillId="0" borderId="8" xfId="1" applyFont="1" applyFill="1" applyBorder="1" applyAlignment="1" applyProtection="1">
      <alignment vertical="center"/>
    </xf>
    <xf numFmtId="0" fontId="17" fillId="0" borderId="0" xfId="0" applyFont="1" applyFill="1" applyAlignment="1" applyProtection="1">
      <alignment horizontal="center" vertical="center"/>
      <protection locked="0"/>
    </xf>
    <xf numFmtId="43" fontId="3" fillId="0" borderId="8" xfId="1" applyFont="1" applyFill="1" applyBorder="1" applyAlignment="1" applyProtection="1">
      <alignment vertical="center"/>
    </xf>
    <xf numFmtId="44" fontId="25" fillId="3" borderId="19" xfId="7" applyFont="1" applyFill="1" applyBorder="1" applyAlignment="1">
      <alignment vertical="center"/>
    </xf>
    <xf numFmtId="9" fontId="25" fillId="3" borderId="15" xfId="2" applyFont="1" applyFill="1" applyBorder="1" applyAlignment="1">
      <alignment vertical="center"/>
    </xf>
    <xf numFmtId="43" fontId="18" fillId="3" borderId="18" xfId="1" applyFont="1" applyFill="1" applyBorder="1" applyAlignment="1" applyProtection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vertical="center"/>
    </xf>
    <xf numFmtId="44" fontId="19" fillId="3" borderId="15" xfId="7" applyFont="1" applyFill="1" applyBorder="1" applyAlignment="1">
      <alignment vertical="center"/>
    </xf>
    <xf numFmtId="44" fontId="19" fillId="3" borderId="28" xfId="7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right" vertical="center"/>
    </xf>
    <xf numFmtId="0" fontId="29" fillId="0" borderId="0" xfId="8" applyAlignment="1">
      <alignment vertical="center"/>
    </xf>
    <xf numFmtId="0" fontId="4" fillId="0" borderId="0" xfId="8" applyFont="1" applyFill="1" applyBorder="1" applyAlignment="1">
      <alignment horizontal="center" vertical="center"/>
    </xf>
    <xf numFmtId="0" fontId="29" fillId="0" borderId="12" xfId="8" applyBorder="1" applyAlignment="1">
      <alignment vertical="center"/>
    </xf>
    <xf numFmtId="0" fontId="3" fillId="0" borderId="0" xfId="8" applyFont="1" applyFill="1" applyBorder="1" applyAlignment="1">
      <alignment horizontal="right" vertical="center"/>
    </xf>
    <xf numFmtId="0" fontId="3" fillId="0" borderId="0" xfId="8" applyFont="1" applyFill="1" applyBorder="1" applyAlignment="1">
      <alignment horizontal="left" vertical="center" wrapText="1"/>
    </xf>
    <xf numFmtId="0" fontId="8" fillId="0" borderId="0" xfId="8" applyFont="1" applyFill="1" applyBorder="1" applyAlignment="1">
      <alignment horizontal="center" vertical="center"/>
    </xf>
    <xf numFmtId="0" fontId="29" fillId="0" borderId="24" xfId="8" applyBorder="1" applyAlignment="1">
      <alignment vertical="center"/>
    </xf>
    <xf numFmtId="0" fontId="29" fillId="0" borderId="11" xfId="8" applyBorder="1" applyAlignment="1">
      <alignment vertical="center"/>
    </xf>
    <xf numFmtId="0" fontId="23" fillId="3" borderId="16" xfId="8" applyFont="1" applyFill="1" applyBorder="1" applyAlignment="1">
      <alignment horizontal="center" vertical="center"/>
    </xf>
    <xf numFmtId="0" fontId="23" fillId="2" borderId="18" xfId="8" applyFont="1" applyFill="1" applyBorder="1" applyAlignment="1">
      <alignment horizontal="center" vertical="center"/>
    </xf>
    <xf numFmtId="0" fontId="4" fillId="0" borderId="0" xfId="8" applyFont="1" applyFill="1" applyBorder="1" applyAlignment="1">
      <alignment vertical="center"/>
    </xf>
    <xf numFmtId="0" fontId="4" fillId="0" borderId="0" xfId="8" applyFont="1" applyFill="1" applyBorder="1" applyAlignment="1">
      <alignment vertical="center" wrapText="1"/>
    </xf>
    <xf numFmtId="165" fontId="4" fillId="0" borderId="0" xfId="9" applyFont="1" applyFill="1" applyBorder="1" applyAlignment="1" applyProtection="1">
      <alignment horizontal="right" vertical="center"/>
    </xf>
    <xf numFmtId="10" fontId="19" fillId="3" borderId="26" xfId="10" applyNumberFormat="1" applyFont="1" applyFill="1" applyBorder="1" applyAlignment="1">
      <alignment vertical="center"/>
    </xf>
    <xf numFmtId="4" fontId="28" fillId="3" borderId="15" xfId="8" applyNumberFormat="1" applyFont="1" applyFill="1" applyBorder="1" applyAlignment="1">
      <alignment vertical="center"/>
    </xf>
    <xf numFmtId="4" fontId="28" fillId="2" borderId="21" xfId="8" applyNumberFormat="1" applyFont="1" applyFill="1" applyBorder="1" applyAlignment="1">
      <alignment vertical="center"/>
    </xf>
    <xf numFmtId="10" fontId="19" fillId="3" borderId="15" xfId="10" applyNumberFormat="1" applyFont="1" applyFill="1" applyBorder="1" applyAlignment="1">
      <alignment vertical="center"/>
    </xf>
    <xf numFmtId="4" fontId="28" fillId="3" borderId="28" xfId="8" applyNumberFormat="1" applyFont="1" applyFill="1" applyBorder="1" applyAlignment="1">
      <alignment vertical="center"/>
    </xf>
    <xf numFmtId="4" fontId="28" fillId="2" borderId="23" xfId="8" applyNumberFormat="1" applyFont="1" applyFill="1" applyBorder="1" applyAlignment="1">
      <alignment vertical="center"/>
    </xf>
    <xf numFmtId="0" fontId="3" fillId="0" borderId="0" xfId="8" applyFont="1" applyFill="1" applyAlignment="1">
      <alignment vertical="center"/>
    </xf>
    <xf numFmtId="165" fontId="3" fillId="0" borderId="0" xfId="9" applyFont="1" applyFill="1" applyBorder="1" applyAlignment="1" applyProtection="1">
      <alignment vertical="center"/>
    </xf>
    <xf numFmtId="0" fontId="6" fillId="0" borderId="0" xfId="8" applyFont="1" applyFill="1" applyAlignment="1">
      <alignment vertical="center"/>
    </xf>
    <xf numFmtId="165" fontId="6" fillId="0" borderId="0" xfId="9" applyFont="1" applyFill="1" applyBorder="1" applyAlignment="1" applyProtection="1">
      <alignment vertical="center"/>
    </xf>
    <xf numFmtId="0" fontId="4" fillId="0" borderId="12" xfId="0" applyFont="1" applyFill="1" applyBorder="1" applyAlignment="1">
      <alignment horizontal="center" vertical="center"/>
    </xf>
    <xf numFmtId="0" fontId="27" fillId="0" borderId="25" xfId="8" applyFont="1" applyFill="1" applyBorder="1" applyAlignment="1">
      <alignment horizontal="center" vertical="center"/>
    </xf>
    <xf numFmtId="0" fontId="5" fillId="0" borderId="24" xfId="3" applyFont="1" applyFill="1" applyBorder="1" applyAlignment="1">
      <alignment horizontal="center" vertical="center"/>
    </xf>
    <xf numFmtId="0" fontId="5" fillId="0" borderId="24" xfId="3" applyFont="1" applyFill="1" applyBorder="1" applyAlignment="1">
      <alignment vertical="center"/>
    </xf>
    <xf numFmtId="0" fontId="11" fillId="3" borderId="1" xfId="0" quotePrefix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10" fontId="14" fillId="3" borderId="1" xfId="2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vertical="center" wrapText="1"/>
    </xf>
    <xf numFmtId="0" fontId="5" fillId="0" borderId="24" xfId="3" applyFont="1" applyFill="1" applyBorder="1" applyAlignment="1">
      <alignment horizontal="left" vertical="center"/>
    </xf>
    <xf numFmtId="43" fontId="6" fillId="0" borderId="0" xfId="0" applyNumberFormat="1" applyFont="1" applyFill="1" applyAlignment="1">
      <alignment vertical="center"/>
    </xf>
    <xf numFmtId="0" fontId="31" fillId="3" borderId="19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right" vertical="center"/>
    </xf>
    <xf numFmtId="0" fontId="20" fillId="0" borderId="7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3" borderId="17" xfId="0" applyFont="1" applyFill="1" applyBorder="1" applyAlignment="1">
      <alignment horizontal="center" vertical="center"/>
    </xf>
    <xf numFmtId="0" fontId="31" fillId="3" borderId="29" xfId="0" applyFont="1" applyFill="1" applyBorder="1" applyAlignment="1">
      <alignment horizontal="center" vertical="center"/>
    </xf>
    <xf numFmtId="43" fontId="31" fillId="3" borderId="29" xfId="1" applyFont="1" applyFill="1" applyBorder="1" applyAlignment="1" applyProtection="1">
      <alignment horizontal="center" vertical="center"/>
    </xf>
    <xf numFmtId="43" fontId="31" fillId="3" borderId="20" xfId="1" applyFont="1" applyFill="1" applyBorder="1" applyAlignment="1" applyProtection="1">
      <alignment horizontal="center" vertical="center" wrapText="1"/>
    </xf>
    <xf numFmtId="43" fontId="31" fillId="3" borderId="17" xfId="1" applyFont="1" applyFill="1" applyBorder="1" applyAlignment="1" applyProtection="1">
      <alignment horizontal="center" vertical="center" wrapText="1"/>
    </xf>
    <xf numFmtId="43" fontId="31" fillId="3" borderId="18" xfId="1" applyFont="1" applyFill="1" applyBorder="1" applyAlignment="1" applyProtection="1">
      <alignment horizontal="center" vertical="center"/>
    </xf>
    <xf numFmtId="14" fontId="32" fillId="3" borderId="15" xfId="0" applyNumberFormat="1" applyFont="1" applyFill="1" applyBorder="1" applyAlignment="1">
      <alignment horizontal="center" vertical="center" wrapText="1"/>
    </xf>
    <xf numFmtId="0" fontId="22" fillId="5" borderId="38" xfId="3" applyFont="1" applyFill="1" applyBorder="1" applyAlignment="1">
      <alignment horizontal="center" vertical="center" wrapText="1"/>
    </xf>
    <xf numFmtId="0" fontId="22" fillId="5" borderId="38" xfId="5" applyNumberFormat="1" applyFont="1" applyFill="1" applyBorder="1" applyAlignment="1">
      <alignment horizontal="center" vertical="center" wrapText="1"/>
    </xf>
    <xf numFmtId="4" fontId="22" fillId="5" borderId="38" xfId="1" applyNumberFormat="1" applyFont="1" applyFill="1" applyBorder="1" applyAlignment="1">
      <alignment horizontal="right" vertical="center" wrapText="1"/>
    </xf>
    <xf numFmtId="4" fontId="22" fillId="5" borderId="38" xfId="3" applyNumberFormat="1" applyFont="1" applyFill="1" applyBorder="1" applyAlignment="1">
      <alignment vertical="center"/>
    </xf>
    <xf numFmtId="0" fontId="22" fillId="5" borderId="39" xfId="3" applyFont="1" applyFill="1" applyBorder="1" applyAlignment="1">
      <alignment horizontal="center" vertical="center" wrapText="1"/>
    </xf>
    <xf numFmtId="4" fontId="22" fillId="5" borderId="39" xfId="1" applyNumberFormat="1" applyFont="1" applyFill="1" applyBorder="1" applyAlignment="1">
      <alignment horizontal="right" vertical="center" wrapText="1"/>
    </xf>
    <xf numFmtId="4" fontId="22" fillId="5" borderId="39" xfId="3" applyNumberFormat="1" applyFont="1" applyFill="1" applyBorder="1" applyAlignment="1">
      <alignment vertical="center"/>
    </xf>
    <xf numFmtId="0" fontId="22" fillId="5" borderId="40" xfId="3" applyFont="1" applyFill="1" applyBorder="1" applyAlignment="1">
      <alignment horizontal="center" vertical="center" wrapText="1"/>
    </xf>
    <xf numFmtId="4" fontId="22" fillId="5" borderId="41" xfId="3" applyNumberFormat="1" applyFont="1" applyFill="1" applyBorder="1" applyAlignment="1">
      <alignment vertical="center"/>
    </xf>
    <xf numFmtId="0" fontId="22" fillId="5" borderId="42" xfId="3" applyFont="1" applyFill="1" applyBorder="1" applyAlignment="1">
      <alignment horizontal="center" vertical="center" wrapText="1"/>
    </xf>
    <xf numFmtId="4" fontId="22" fillId="5" borderId="43" xfId="3" applyNumberFormat="1" applyFont="1" applyFill="1" applyBorder="1" applyAlignment="1">
      <alignment vertical="center"/>
    </xf>
    <xf numFmtId="0" fontId="21" fillId="4" borderId="1" xfId="3" applyFont="1" applyFill="1" applyBorder="1" applyAlignment="1">
      <alignment horizontal="center" vertical="center"/>
    </xf>
    <xf numFmtId="0" fontId="21" fillId="4" borderId="1" xfId="3" applyFont="1" applyFill="1" applyBorder="1" applyAlignment="1">
      <alignment vertical="center"/>
    </xf>
    <xf numFmtId="4" fontId="22" fillId="4" borderId="1" xfId="1" applyNumberFormat="1" applyFont="1" applyFill="1" applyBorder="1" applyAlignment="1">
      <alignment vertical="center"/>
    </xf>
    <xf numFmtId="4" fontId="21" fillId="4" borderId="1" xfId="1" applyNumberFormat="1" applyFont="1" applyFill="1" applyBorder="1" applyAlignment="1">
      <alignment vertical="center"/>
    </xf>
    <xf numFmtId="4" fontId="21" fillId="4" borderId="1" xfId="3" applyNumberFormat="1" applyFont="1" applyFill="1" applyBorder="1" applyAlignment="1">
      <alignment vertical="center"/>
    </xf>
    <xf numFmtId="4" fontId="21" fillId="3" borderId="1" xfId="3" applyNumberFormat="1" applyFont="1" applyFill="1" applyBorder="1" applyAlignment="1">
      <alignment vertical="center" wrapText="1"/>
    </xf>
    <xf numFmtId="0" fontId="21" fillId="3" borderId="5" xfId="3" applyFont="1" applyFill="1" applyBorder="1" applyAlignment="1">
      <alignment horizontal="center" vertical="center" wrapText="1"/>
    </xf>
    <xf numFmtId="0" fontId="21" fillId="3" borderId="6" xfId="3" applyFont="1" applyFill="1" applyBorder="1" applyAlignment="1">
      <alignment horizontal="center" vertical="center" wrapText="1"/>
    </xf>
    <xf numFmtId="0" fontId="21" fillId="3" borderId="6" xfId="3" applyFont="1" applyFill="1" applyBorder="1" applyAlignment="1">
      <alignment vertical="center" wrapText="1"/>
    </xf>
    <xf numFmtId="4" fontId="22" fillId="3" borderId="3" xfId="1" applyNumberFormat="1" applyFont="1" applyFill="1" applyBorder="1" applyAlignment="1">
      <alignment vertical="center" wrapText="1"/>
    </xf>
    <xf numFmtId="0" fontId="20" fillId="0" borderId="44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center" vertical="center"/>
    </xf>
    <xf numFmtId="43" fontId="31" fillId="0" borderId="0" xfId="1" applyFont="1" applyFill="1" applyBorder="1" applyAlignment="1" applyProtection="1">
      <alignment horizontal="center" vertical="center"/>
    </xf>
    <xf numFmtId="43" fontId="31" fillId="0" borderId="0" xfId="1" applyFont="1" applyFill="1" applyBorder="1" applyAlignment="1" applyProtection="1">
      <alignment horizontal="center" vertical="center" wrapText="1"/>
    </xf>
    <xf numFmtId="43" fontId="31" fillId="4" borderId="1" xfId="1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  <protection locked="0"/>
    </xf>
    <xf numFmtId="0" fontId="11" fillId="3" borderId="3" xfId="0" applyFont="1" applyFill="1" applyBorder="1" applyAlignment="1">
      <alignment horizontal="center" vertical="center"/>
    </xf>
    <xf numFmtId="43" fontId="17" fillId="0" borderId="8" xfId="1" applyFont="1" applyFill="1" applyBorder="1" applyAlignment="1" applyProtection="1">
      <alignment vertical="center"/>
    </xf>
    <xf numFmtId="0" fontId="29" fillId="0" borderId="0" xfId="8" applyBorder="1" applyAlignment="1">
      <alignment vertical="center"/>
    </xf>
    <xf numFmtId="0" fontId="29" fillId="0" borderId="8" xfId="8" applyBorder="1" applyAlignment="1">
      <alignment vertical="center"/>
    </xf>
    <xf numFmtId="0" fontId="17" fillId="0" borderId="0" xfId="0" applyFont="1" applyFill="1" applyAlignment="1" applyProtection="1">
      <alignment horizontal="left" vertical="center"/>
      <protection locked="0"/>
    </xf>
    <xf numFmtId="0" fontId="15" fillId="0" borderId="0" xfId="0" applyFont="1" applyFill="1" applyBorder="1" applyAlignment="1">
      <alignment horizontal="center"/>
    </xf>
    <xf numFmtId="0" fontId="15" fillId="0" borderId="0" xfId="0" applyFont="1" applyBorder="1"/>
    <xf numFmtId="0" fontId="11" fillId="5" borderId="9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9" xfId="2" applyNumberFormat="1" applyFont="1" applyFill="1" applyBorder="1" applyAlignment="1">
      <alignment horizontal="center" vertical="center" wrapText="1"/>
    </xf>
    <xf numFmtId="10" fontId="12" fillId="5" borderId="1" xfId="2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26" fillId="5" borderId="30" xfId="3" applyFont="1" applyFill="1" applyBorder="1" applyAlignment="1">
      <alignment horizontal="center" vertical="center"/>
    </xf>
    <xf numFmtId="0" fontId="26" fillId="5" borderId="37" xfId="8" applyFont="1" applyFill="1" applyBorder="1" applyAlignment="1">
      <alignment vertical="center" wrapText="1"/>
    </xf>
    <xf numFmtId="165" fontId="17" fillId="5" borderId="25" xfId="9" applyFont="1" applyFill="1" applyBorder="1" applyAlignment="1" applyProtection="1">
      <alignment horizontal="center" vertical="center"/>
    </xf>
    <xf numFmtId="10" fontId="26" fillId="5" borderId="32" xfId="10" applyNumberFormat="1" applyFont="1" applyFill="1" applyBorder="1" applyAlignment="1">
      <alignment vertical="center"/>
    </xf>
    <xf numFmtId="2" fontId="27" fillId="5" borderId="30" xfId="10" applyNumberFormat="1" applyFont="1" applyFill="1" applyBorder="1" applyAlignment="1">
      <alignment vertical="center"/>
    </xf>
    <xf numFmtId="2" fontId="27" fillId="5" borderId="32" xfId="10" applyNumberFormat="1" applyFont="1" applyFill="1" applyBorder="1" applyAlignment="1">
      <alignment vertical="center"/>
    </xf>
    <xf numFmtId="0" fontId="26" fillId="5" borderId="1" xfId="8" applyFont="1" applyFill="1" applyBorder="1" applyAlignment="1">
      <alignment vertical="center" wrapText="1"/>
    </xf>
    <xf numFmtId="165" fontId="17" fillId="5" borderId="9" xfId="9" applyFont="1" applyFill="1" applyBorder="1" applyAlignment="1" applyProtection="1">
      <alignment horizontal="center" vertical="center"/>
    </xf>
    <xf numFmtId="2" fontId="27" fillId="5" borderId="33" xfId="10" applyNumberFormat="1" applyFont="1" applyFill="1" applyBorder="1" applyAlignment="1">
      <alignment vertical="center"/>
    </xf>
    <xf numFmtId="2" fontId="27" fillId="5" borderId="34" xfId="10" applyNumberFormat="1" applyFont="1" applyFill="1" applyBorder="1" applyAlignment="1">
      <alignment vertical="center"/>
    </xf>
    <xf numFmtId="0" fontId="26" fillId="5" borderId="10" xfId="8" applyFont="1" applyFill="1" applyBorder="1" applyAlignment="1">
      <alignment vertical="center" wrapText="1"/>
    </xf>
    <xf numFmtId="165" fontId="17" fillId="5" borderId="1" xfId="9" applyFont="1" applyFill="1" applyBorder="1" applyAlignment="1" applyProtection="1">
      <alignment horizontal="center" vertical="center"/>
    </xf>
    <xf numFmtId="0" fontId="19" fillId="5" borderId="30" xfId="3" applyFont="1" applyFill="1" applyBorder="1" applyAlignment="1">
      <alignment horizontal="center" vertical="center"/>
    </xf>
    <xf numFmtId="0" fontId="19" fillId="5" borderId="31" xfId="3" applyFont="1" applyFill="1" applyBorder="1" applyAlignment="1">
      <alignment vertical="center"/>
    </xf>
    <xf numFmtId="44" fontId="19" fillId="5" borderId="31" xfId="3" applyNumberFormat="1" applyFont="1" applyFill="1" applyBorder="1" applyAlignment="1">
      <alignment vertical="center"/>
    </xf>
    <xf numFmtId="10" fontId="19" fillId="5" borderId="32" xfId="2" applyNumberFormat="1" applyFont="1" applyFill="1" applyBorder="1" applyAlignment="1">
      <alignment vertical="center"/>
    </xf>
    <xf numFmtId="0" fontId="22" fillId="5" borderId="39" xfId="5" applyNumberFormat="1" applyFont="1" applyFill="1" applyBorder="1" applyAlignment="1">
      <alignment horizontal="center" vertical="center" wrapText="1"/>
    </xf>
    <xf numFmtId="0" fontId="22" fillId="5" borderId="39" xfId="3" applyFont="1" applyFill="1" applyBorder="1" applyAlignment="1">
      <alignment vertical="center" wrapText="1"/>
    </xf>
    <xf numFmtId="43" fontId="24" fillId="0" borderId="8" xfId="1" applyFont="1" applyFill="1" applyBorder="1" applyAlignment="1" applyProtection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27" fillId="0" borderId="0" xfId="8" applyFont="1" applyFill="1" applyBorder="1" applyAlignment="1">
      <alignment horizontal="center" vertical="center"/>
    </xf>
    <xf numFmtId="0" fontId="22" fillId="5" borderId="46" xfId="3" applyFont="1" applyFill="1" applyBorder="1" applyAlignment="1">
      <alignment horizontal="center" vertical="center" wrapText="1"/>
    </xf>
    <xf numFmtId="0" fontId="20" fillId="5" borderId="38" xfId="0" applyFont="1" applyFill="1" applyBorder="1" applyAlignment="1">
      <alignment horizontal="center" vertical="center" wrapText="1"/>
    </xf>
    <xf numFmtId="2" fontId="22" fillId="5" borderId="38" xfId="1" applyNumberFormat="1" applyFont="1" applyFill="1" applyBorder="1" applyAlignment="1">
      <alignment horizontal="center" vertical="center"/>
    </xf>
    <xf numFmtId="0" fontId="20" fillId="5" borderId="38" xfId="0" applyFont="1" applyFill="1" applyBorder="1" applyAlignment="1">
      <alignment horizontal="left" vertical="top" wrapText="1"/>
    </xf>
    <xf numFmtId="0" fontId="20" fillId="5" borderId="47" xfId="0" applyFont="1" applyFill="1" applyBorder="1" applyAlignment="1">
      <alignment horizontal="left" vertical="top" wrapText="1"/>
    </xf>
    <xf numFmtId="4" fontId="22" fillId="5" borderId="38" xfId="1" applyNumberFormat="1" applyFont="1" applyFill="1" applyBorder="1" applyAlignment="1">
      <alignment horizontal="center" vertical="center" wrapText="1"/>
    </xf>
    <xf numFmtId="4" fontId="22" fillId="5" borderId="39" xfId="1" applyNumberFormat="1" applyFont="1" applyFill="1" applyBorder="1" applyAlignment="1">
      <alignment horizontal="center" vertical="center" wrapText="1"/>
    </xf>
    <xf numFmtId="2" fontId="22" fillId="5" borderId="45" xfId="3" applyNumberFormat="1" applyFont="1" applyFill="1" applyBorder="1" applyAlignment="1">
      <alignment horizontal="center" vertical="center" wrapText="1"/>
    </xf>
    <xf numFmtId="0" fontId="20" fillId="5" borderId="45" xfId="0" applyFont="1" applyFill="1" applyBorder="1" applyAlignment="1">
      <alignment horizontal="center" vertical="center" wrapText="1"/>
    </xf>
    <xf numFmtId="0" fontId="20" fillId="5" borderId="45" xfId="0" applyFont="1" applyFill="1" applyBorder="1" applyAlignment="1">
      <alignment horizontal="left" vertical="top" wrapText="1"/>
    </xf>
    <xf numFmtId="2" fontId="22" fillId="5" borderId="39" xfId="1" applyNumberFormat="1" applyFont="1" applyFill="1" applyBorder="1" applyAlignment="1">
      <alignment horizontal="center" vertical="center"/>
    </xf>
    <xf numFmtId="0" fontId="21" fillId="3" borderId="5" xfId="3" applyFont="1" applyFill="1" applyBorder="1" applyAlignment="1">
      <alignment horizontal="center" vertical="center" wrapText="1"/>
    </xf>
    <xf numFmtId="0" fontId="21" fillId="3" borderId="6" xfId="3" applyFont="1" applyFill="1" applyBorder="1" applyAlignment="1">
      <alignment horizontal="center" vertical="center" wrapText="1"/>
    </xf>
    <xf numFmtId="0" fontId="22" fillId="5" borderId="48" xfId="0" applyFont="1" applyFill="1" applyBorder="1" applyAlignment="1">
      <alignment horizontal="left" vertical="center" wrapText="1"/>
    </xf>
    <xf numFmtId="0" fontId="36" fillId="0" borderId="0" xfId="12" applyFont="1"/>
    <xf numFmtId="0" fontId="36" fillId="0" borderId="0" xfId="12" applyFont="1" applyAlignment="1">
      <alignment horizontal="center"/>
    </xf>
    <xf numFmtId="0" fontId="36" fillId="0" borderId="0" xfId="12" applyFont="1" applyAlignment="1">
      <alignment vertical="center"/>
    </xf>
    <xf numFmtId="0" fontId="37" fillId="0" borderId="0" xfId="12" applyFont="1" applyAlignment="1">
      <alignment vertical="center"/>
    </xf>
    <xf numFmtId="0" fontId="36" fillId="0" borderId="0" xfId="12" applyFont="1" applyProtection="1">
      <protection locked="0"/>
    </xf>
    <xf numFmtId="0" fontId="36" fillId="0" borderId="0" xfId="12" applyFont="1" applyAlignment="1" applyProtection="1">
      <alignment horizontal="center"/>
      <protection locked="0"/>
    </xf>
    <xf numFmtId="0" fontId="39" fillId="0" borderId="0" xfId="12" applyFont="1"/>
    <xf numFmtId="0" fontId="39" fillId="0" borderId="0" xfId="12" applyFont="1" applyAlignment="1">
      <alignment horizontal="center"/>
    </xf>
    <xf numFmtId="166" fontId="40" fillId="6" borderId="51" xfId="12" applyNumberFormat="1" applyFont="1" applyFill="1" applyBorder="1" applyAlignment="1">
      <alignment horizontal="center" vertical="center"/>
    </xf>
    <xf numFmtId="166" fontId="40" fillId="6" borderId="9" xfId="12" applyNumberFormat="1" applyFont="1" applyFill="1" applyBorder="1" applyAlignment="1">
      <alignment horizontal="center" vertical="center"/>
    </xf>
    <xf numFmtId="166" fontId="40" fillId="7" borderId="51" xfId="12" applyNumberFormat="1" applyFont="1" applyFill="1" applyBorder="1" applyAlignment="1">
      <alignment horizontal="center" vertical="center"/>
    </xf>
    <xf numFmtId="0" fontId="40" fillId="8" borderId="52" xfId="12" applyFont="1" applyFill="1" applyBorder="1" applyAlignment="1" applyProtection="1">
      <alignment vertical="center" wrapText="1"/>
      <protection locked="0"/>
    </xf>
    <xf numFmtId="0" fontId="40" fillId="8" borderId="52" xfId="12" applyFont="1" applyFill="1" applyBorder="1" applyAlignment="1" applyProtection="1">
      <alignment horizontal="center" vertical="center"/>
      <protection locked="0"/>
    </xf>
    <xf numFmtId="17" fontId="40" fillId="8" borderId="52" xfId="12" applyNumberFormat="1" applyFont="1" applyFill="1" applyBorder="1" applyAlignment="1" applyProtection="1">
      <alignment horizontal="center" vertical="center"/>
      <protection locked="0"/>
    </xf>
    <xf numFmtId="167" fontId="40" fillId="0" borderId="10" xfId="12" applyNumberFormat="1" applyFont="1" applyBorder="1" applyAlignment="1">
      <alignment horizontal="center" vertical="center"/>
    </xf>
    <xf numFmtId="166" fontId="40" fillId="7" borderId="52" xfId="12" applyNumberFormat="1" applyFont="1" applyFill="1" applyBorder="1" applyAlignment="1">
      <alignment horizontal="right" vertical="center"/>
    </xf>
    <xf numFmtId="166" fontId="40" fillId="6" borderId="1" xfId="12" applyNumberFormat="1" applyFont="1" applyFill="1" applyBorder="1" applyAlignment="1">
      <alignment horizontal="center" vertical="center"/>
    </xf>
    <xf numFmtId="0" fontId="39" fillId="8" borderId="51" xfId="12" applyFont="1" applyFill="1" applyBorder="1" applyAlignment="1" applyProtection="1">
      <alignment horizontal="center" vertical="center" wrapText="1"/>
      <protection locked="0"/>
    </xf>
    <xf numFmtId="0" fontId="39" fillId="8" borderId="51" xfId="12" applyFont="1" applyFill="1" applyBorder="1" applyAlignment="1" applyProtection="1">
      <alignment vertical="center" wrapText="1"/>
      <protection locked="0"/>
    </xf>
    <xf numFmtId="0" fontId="39" fillId="8" borderId="51" xfId="12" applyFont="1" applyFill="1" applyBorder="1" applyAlignment="1" applyProtection="1">
      <alignment horizontal="left" vertical="center" wrapText="1"/>
      <protection locked="0"/>
    </xf>
    <xf numFmtId="168" fontId="39" fillId="8" borderId="9" xfId="12" applyNumberFormat="1" applyFont="1" applyFill="1" applyBorder="1" applyAlignment="1" applyProtection="1">
      <alignment horizontal="left" vertical="center" wrapText="1"/>
      <protection locked="0"/>
    </xf>
    <xf numFmtId="167" fontId="39" fillId="8" borderId="51" xfId="12" applyNumberFormat="1" applyFont="1" applyFill="1" applyBorder="1" applyAlignment="1" applyProtection="1">
      <alignment horizontal="center" vertical="center" wrapText="1"/>
      <protection locked="0"/>
    </xf>
    <xf numFmtId="166" fontId="39" fillId="8" borderId="51" xfId="12" applyNumberFormat="1" applyFont="1" applyFill="1" applyBorder="1" applyAlignment="1" applyProtection="1">
      <alignment horizontal="right" vertical="center"/>
      <protection locked="0"/>
    </xf>
    <xf numFmtId="0" fontId="39" fillId="8" borderId="53" xfId="12" applyFont="1" applyFill="1" applyBorder="1" applyAlignment="1" applyProtection="1">
      <alignment horizontal="center" vertical="center" wrapText="1"/>
      <protection locked="0"/>
    </xf>
    <xf numFmtId="0" fontId="39" fillId="8" borderId="53" xfId="12" applyFont="1" applyFill="1" applyBorder="1" applyAlignment="1" applyProtection="1">
      <alignment vertical="center" wrapText="1"/>
      <protection locked="0"/>
    </xf>
    <xf numFmtId="0" fontId="39" fillId="8" borderId="53" xfId="12" applyFont="1" applyFill="1" applyBorder="1" applyAlignment="1" applyProtection="1">
      <alignment horizontal="left" vertical="center" wrapText="1"/>
      <protection locked="0"/>
    </xf>
    <xf numFmtId="168" fontId="39" fillId="8" borderId="54" xfId="12" applyNumberFormat="1" applyFont="1" applyFill="1" applyBorder="1" applyAlignment="1" applyProtection="1">
      <alignment horizontal="left" vertical="center" wrapText="1"/>
      <protection locked="0"/>
    </xf>
    <xf numFmtId="167" fontId="39" fillId="8" borderId="55" xfId="12" applyNumberFormat="1" applyFont="1" applyFill="1" applyBorder="1" applyAlignment="1" applyProtection="1">
      <alignment horizontal="center" vertical="center" wrapText="1"/>
      <protection locked="0"/>
    </xf>
    <xf numFmtId="166" fontId="39" fillId="8" borderId="53" xfId="12" applyNumberFormat="1" applyFont="1" applyFill="1" applyBorder="1" applyAlignment="1" applyProtection="1">
      <alignment horizontal="right" vertical="center"/>
      <protection locked="0"/>
    </xf>
    <xf numFmtId="168" fontId="39" fillId="8" borderId="53" xfId="12" applyNumberFormat="1" applyFont="1" applyFill="1" applyBorder="1" applyAlignment="1" applyProtection="1">
      <alignment horizontal="left" vertical="center" wrapText="1"/>
      <protection locked="0"/>
    </xf>
    <xf numFmtId="167" fontId="39" fillId="8" borderId="4" xfId="12" applyNumberFormat="1" applyFont="1" applyFill="1" applyBorder="1" applyAlignment="1" applyProtection="1">
      <alignment horizontal="center" vertical="center" wrapText="1"/>
      <protection locked="0"/>
    </xf>
    <xf numFmtId="167" fontId="39" fillId="8" borderId="53" xfId="12" applyNumberFormat="1" applyFont="1" applyFill="1" applyBorder="1" applyAlignment="1" applyProtection="1">
      <alignment horizontal="center" vertical="center" wrapText="1"/>
      <protection locked="0"/>
    </xf>
    <xf numFmtId="166" fontId="38" fillId="6" borderId="0" xfId="12" applyNumberFormat="1" applyFont="1" applyFill="1" applyAlignment="1">
      <alignment vertical="center"/>
    </xf>
    <xf numFmtId="0" fontId="36" fillId="0" borderId="49" xfId="12" applyFont="1" applyBorder="1" applyAlignment="1">
      <alignment horizontal="center"/>
    </xf>
    <xf numFmtId="0" fontId="41" fillId="0" borderId="0" xfId="0" applyFont="1" applyAlignment="1">
      <alignment horizontal="right" vertical="center"/>
    </xf>
    <xf numFmtId="167" fontId="36" fillId="0" borderId="0" xfId="12" applyNumberFormat="1" applyFont="1" applyAlignment="1">
      <alignment vertical="center"/>
    </xf>
    <xf numFmtId="0" fontId="21" fillId="3" borderId="40" xfId="3" applyFont="1" applyFill="1" applyBorder="1" applyAlignment="1">
      <alignment horizontal="center" vertical="center" wrapText="1"/>
    </xf>
    <xf numFmtId="0" fontId="21" fillId="3" borderId="38" xfId="3" applyFont="1" applyFill="1" applyBorder="1" applyAlignment="1">
      <alignment horizontal="center" vertical="center" wrapText="1"/>
    </xf>
    <xf numFmtId="0" fontId="21" fillId="3" borderId="38" xfId="4" applyNumberFormat="1" applyFont="1" applyFill="1" applyBorder="1" applyAlignment="1">
      <alignment horizontal="center" vertical="center" wrapText="1"/>
    </xf>
    <xf numFmtId="0" fontId="21" fillId="3" borderId="38" xfId="3" applyFont="1" applyFill="1" applyBorder="1" applyAlignment="1">
      <alignment horizontal="left" vertical="center" wrapText="1"/>
    </xf>
    <xf numFmtId="0" fontId="22" fillId="3" borderId="38" xfId="3" applyFont="1" applyFill="1" applyBorder="1" applyAlignment="1">
      <alignment horizontal="center" vertical="center" wrapText="1"/>
    </xf>
    <xf numFmtId="4" fontId="22" fillId="3" borderId="38" xfId="1" applyNumberFormat="1" applyFont="1" applyFill="1" applyBorder="1" applyAlignment="1">
      <alignment horizontal="right" vertical="center" wrapText="1"/>
    </xf>
    <xf numFmtId="4" fontId="22" fillId="3" borderId="56" xfId="3" applyNumberFormat="1" applyFont="1" applyFill="1" applyBorder="1" applyAlignment="1">
      <alignment vertical="center"/>
    </xf>
    <xf numFmtId="4" fontId="21" fillId="3" borderId="57" xfId="3" applyNumberFormat="1" applyFont="1" applyFill="1" applyBorder="1" applyAlignment="1">
      <alignment vertical="center"/>
    </xf>
    <xf numFmtId="0" fontId="22" fillId="5" borderId="58" xfId="3" applyFont="1" applyFill="1" applyBorder="1" applyAlignment="1">
      <alignment horizontal="center" vertical="center" wrapText="1"/>
    </xf>
    <xf numFmtId="4" fontId="22" fillId="3" borderId="38" xfId="3" applyNumberFormat="1" applyFont="1" applyFill="1" applyBorder="1" applyAlignment="1">
      <alignment vertical="center"/>
    </xf>
    <xf numFmtId="4" fontId="21" fillId="3" borderId="41" xfId="3" applyNumberFormat="1" applyFont="1" applyFill="1" applyBorder="1" applyAlignment="1">
      <alignment vertical="center"/>
    </xf>
    <xf numFmtId="4" fontId="22" fillId="5" borderId="59" xfId="3" applyNumberFormat="1" applyFont="1" applyFill="1" applyBorder="1" applyAlignment="1">
      <alignment vertical="center"/>
    </xf>
    <xf numFmtId="4" fontId="22" fillId="5" borderId="60" xfId="3" applyNumberFormat="1" applyFont="1" applyFill="1" applyBorder="1" applyAlignment="1">
      <alignment vertical="center"/>
    </xf>
    <xf numFmtId="166" fontId="40" fillId="6" borderId="7" xfId="12" applyNumberFormat="1" applyFont="1" applyFill="1" applyBorder="1" applyAlignment="1">
      <alignment horizontal="center" vertical="center" wrapText="1"/>
    </xf>
    <xf numFmtId="166" fontId="40" fillId="10" borderId="7" xfId="12" applyNumberFormat="1" applyFont="1" applyFill="1" applyBorder="1" applyAlignment="1">
      <alignment horizontal="center" vertical="center" wrapText="1"/>
    </xf>
    <xf numFmtId="0" fontId="39" fillId="11" borderId="7" xfId="12" applyFont="1" applyFill="1" applyBorder="1" applyAlignment="1" applyProtection="1">
      <alignment horizontal="left" vertical="center" wrapText="1"/>
      <protection locked="0"/>
    </xf>
    <xf numFmtId="0" fontId="39" fillId="9" borderId="0" xfId="12" applyFont="1" applyFill="1"/>
    <xf numFmtId="166" fontId="38" fillId="10" borderId="0" xfId="12" applyNumberFormat="1" applyFont="1" applyFill="1" applyAlignment="1">
      <alignment vertical="center"/>
    </xf>
    <xf numFmtId="0" fontId="36" fillId="9" borderId="0" xfId="12" applyFont="1" applyFill="1"/>
    <xf numFmtId="0" fontId="21" fillId="3" borderId="6" xfId="3" applyFont="1" applyFill="1" applyBorder="1" applyAlignment="1">
      <alignment horizontal="center" vertical="center" wrapText="1"/>
    </xf>
    <xf numFmtId="4" fontId="22" fillId="3" borderId="39" xfId="3" applyNumberFormat="1" applyFont="1" applyFill="1" applyBorder="1" applyAlignment="1">
      <alignment vertical="center"/>
    </xf>
    <xf numFmtId="2" fontId="22" fillId="5" borderId="38" xfId="9" applyNumberFormat="1" applyFont="1" applyFill="1" applyBorder="1" applyAlignment="1">
      <alignment horizontal="center" vertical="center"/>
    </xf>
    <xf numFmtId="0" fontId="22" fillId="5" borderId="38" xfId="0" applyFont="1" applyFill="1" applyBorder="1" applyAlignment="1">
      <alignment horizontal="center" vertical="center"/>
    </xf>
    <xf numFmtId="0" fontId="22" fillId="5" borderId="38" xfId="0" applyFont="1" applyFill="1" applyBorder="1" applyAlignment="1">
      <alignment horizontal="center" vertical="center" wrapText="1"/>
    </xf>
    <xf numFmtId="0" fontId="22" fillId="5" borderId="38" xfId="0" applyFont="1" applyFill="1" applyBorder="1" applyAlignment="1">
      <alignment horizontal="left" vertical="top" wrapText="1"/>
    </xf>
    <xf numFmtId="0" fontId="17" fillId="0" borderId="13" xfId="8" applyFont="1" applyFill="1" applyBorder="1" applyAlignment="1">
      <alignment vertical="center"/>
    </xf>
    <xf numFmtId="0" fontId="17" fillId="0" borderId="8" xfId="8" applyFont="1" applyFill="1" applyBorder="1" applyAlignment="1">
      <alignment vertical="center"/>
    </xf>
    <xf numFmtId="0" fontId="17" fillId="0" borderId="7" xfId="0" applyFont="1" applyFill="1" applyBorder="1" applyAlignment="1" applyProtection="1">
      <alignment horizontal="left"/>
      <protection locked="0"/>
    </xf>
    <xf numFmtId="0" fontId="17" fillId="0" borderId="0" xfId="0" applyFont="1" applyFill="1" applyAlignment="1" applyProtection="1">
      <alignment horizontal="left" vertical="center"/>
      <protection locked="0"/>
    </xf>
    <xf numFmtId="0" fontId="30" fillId="0" borderId="36" xfId="0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35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/>
    </xf>
    <xf numFmtId="49" fontId="19" fillId="3" borderId="19" xfId="3" applyNumberFormat="1" applyFont="1" applyFill="1" applyBorder="1" applyAlignment="1">
      <alignment horizontal="center" vertical="center"/>
    </xf>
    <xf numFmtId="49" fontId="19" fillId="3" borderId="20" xfId="3" applyNumberFormat="1" applyFont="1" applyFill="1" applyBorder="1" applyAlignment="1">
      <alignment horizontal="center" vertical="center"/>
    </xf>
    <xf numFmtId="0" fontId="19" fillId="3" borderId="20" xfId="3" applyFont="1" applyFill="1" applyBorder="1" applyAlignment="1">
      <alignment horizontal="right" vertical="center"/>
    </xf>
    <xf numFmtId="0" fontId="19" fillId="3" borderId="21" xfId="3" applyFont="1" applyFill="1" applyBorder="1" applyAlignment="1">
      <alignment horizontal="right" vertical="center"/>
    </xf>
    <xf numFmtId="4" fontId="21" fillId="3" borderId="5" xfId="3" applyNumberFormat="1" applyFont="1" applyFill="1" applyBorder="1" applyAlignment="1">
      <alignment horizontal="center" vertical="center" wrapText="1"/>
    </xf>
    <xf numFmtId="4" fontId="21" fillId="3" borderId="3" xfId="3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19" fillId="3" borderId="24" xfId="3" applyFont="1" applyFill="1" applyBorder="1" applyAlignment="1">
      <alignment horizontal="right" vertical="center"/>
    </xf>
    <xf numFmtId="0" fontId="19" fillId="3" borderId="23" xfId="3" applyFont="1" applyFill="1" applyBorder="1" applyAlignment="1">
      <alignment horizontal="right" vertical="center"/>
    </xf>
    <xf numFmtId="10" fontId="18" fillId="0" borderId="26" xfId="2" applyNumberFormat="1" applyFont="1" applyFill="1" applyBorder="1" applyAlignment="1">
      <alignment horizontal="center" vertical="center" wrapText="1"/>
    </xf>
    <xf numFmtId="10" fontId="18" fillId="0" borderId="27" xfId="2" applyNumberFormat="1" applyFont="1" applyFill="1" applyBorder="1" applyAlignment="1">
      <alignment horizontal="center" vertical="center" wrapText="1"/>
    </xf>
    <xf numFmtId="10" fontId="18" fillId="0" borderId="28" xfId="2" applyNumberFormat="1" applyFont="1" applyFill="1" applyBorder="1" applyAlignment="1">
      <alignment horizontal="center" vertical="center" wrapText="1"/>
    </xf>
    <xf numFmtId="0" fontId="31" fillId="3" borderId="19" xfId="0" applyFont="1" applyFill="1" applyBorder="1" applyAlignment="1">
      <alignment horizontal="center" vertical="center"/>
    </xf>
    <xf numFmtId="0" fontId="31" fillId="3" borderId="20" xfId="0" applyFont="1" applyFill="1" applyBorder="1" applyAlignment="1">
      <alignment horizontal="center" vertical="center"/>
    </xf>
    <xf numFmtId="0" fontId="31" fillId="3" borderId="21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12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left" vertical="center"/>
    </xf>
    <xf numFmtId="0" fontId="18" fillId="3" borderId="19" xfId="0" applyFont="1" applyFill="1" applyBorder="1" applyAlignment="1">
      <alignment horizontal="right" vertical="center"/>
    </xf>
    <xf numFmtId="0" fontId="18" fillId="3" borderId="20" xfId="0" applyFont="1" applyFill="1" applyBorder="1" applyAlignment="1">
      <alignment horizontal="right" vertical="center"/>
    </xf>
    <xf numFmtId="0" fontId="18" fillId="3" borderId="19" xfId="0" applyFon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 wrapText="1"/>
    </xf>
    <xf numFmtId="0" fontId="18" fillId="3" borderId="26" xfId="0" applyFont="1" applyFill="1" applyBorder="1" applyAlignment="1">
      <alignment horizontal="center" vertical="center" wrapText="1"/>
    </xf>
    <xf numFmtId="0" fontId="18" fillId="3" borderId="28" xfId="0" applyFont="1" applyFill="1" applyBorder="1" applyAlignment="1">
      <alignment horizontal="center" vertical="center" wrapText="1"/>
    </xf>
    <xf numFmtId="14" fontId="18" fillId="3" borderId="25" xfId="0" applyNumberFormat="1" applyFont="1" applyFill="1" applyBorder="1" applyAlignment="1">
      <alignment horizontal="center" vertical="center"/>
    </xf>
    <xf numFmtId="14" fontId="18" fillId="3" borderId="22" xfId="0" applyNumberFormat="1" applyFont="1" applyFill="1" applyBorder="1" applyAlignment="1">
      <alignment horizontal="center" vertical="center"/>
    </xf>
    <xf numFmtId="14" fontId="18" fillId="3" borderId="24" xfId="0" applyNumberFormat="1" applyFont="1" applyFill="1" applyBorder="1" applyAlignment="1">
      <alignment horizontal="center" vertical="center"/>
    </xf>
    <xf numFmtId="14" fontId="18" fillId="3" borderId="23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43" fontId="17" fillId="0" borderId="0" xfId="1" applyFont="1" applyFill="1" applyBorder="1" applyAlignment="1" applyProtection="1">
      <alignment horizontal="left" vertical="center"/>
    </xf>
    <xf numFmtId="49" fontId="25" fillId="3" borderId="19" xfId="3" applyNumberFormat="1" applyFont="1" applyFill="1" applyBorder="1" applyAlignment="1">
      <alignment horizontal="right" vertical="center"/>
    </xf>
    <xf numFmtId="49" fontId="25" fillId="3" borderId="21" xfId="3" applyNumberFormat="1" applyFont="1" applyFill="1" applyBorder="1" applyAlignment="1">
      <alignment horizontal="right" vertical="center"/>
    </xf>
    <xf numFmtId="0" fontId="17" fillId="0" borderId="13" xfId="0" applyFont="1" applyFill="1" applyBorder="1" applyAlignment="1">
      <alignment horizontal="left" vertical="center"/>
    </xf>
    <xf numFmtId="0" fontId="17" fillId="0" borderId="14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24" fillId="0" borderId="0" xfId="0" applyFont="1" applyFill="1" applyAlignment="1" applyProtection="1">
      <alignment horizontal="left" vertical="center"/>
      <protection locked="0"/>
    </xf>
    <xf numFmtId="0" fontId="16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7" fillId="0" borderId="8" xfId="8" applyFont="1" applyFill="1" applyBorder="1" applyAlignment="1">
      <alignment horizontal="center" vertical="center"/>
    </xf>
    <xf numFmtId="0" fontId="17" fillId="0" borderId="14" xfId="8" applyFont="1" applyFill="1" applyBorder="1" applyAlignment="1">
      <alignment horizontal="center" vertical="center"/>
    </xf>
    <xf numFmtId="0" fontId="17" fillId="0" borderId="0" xfId="8" applyFont="1" applyFill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/>
      <protection locked="0"/>
    </xf>
    <xf numFmtId="0" fontId="17" fillId="0" borderId="13" xfId="8" applyFont="1" applyFill="1" applyBorder="1" applyAlignment="1">
      <alignment horizontal="left" vertical="center"/>
    </xf>
    <xf numFmtId="0" fontId="17" fillId="0" borderId="8" xfId="8" applyFont="1" applyFill="1" applyBorder="1" applyAlignment="1">
      <alignment horizontal="left" vertical="center"/>
    </xf>
    <xf numFmtId="165" fontId="18" fillId="3" borderId="26" xfId="9" applyFont="1" applyFill="1" applyBorder="1" applyAlignment="1" applyProtection="1">
      <alignment horizontal="center" vertical="center" wrapText="1"/>
    </xf>
    <xf numFmtId="165" fontId="18" fillId="3" borderId="28" xfId="9" applyFont="1" applyFill="1" applyBorder="1" applyAlignment="1" applyProtection="1">
      <alignment horizontal="center" vertical="center" wrapText="1"/>
    </xf>
    <xf numFmtId="0" fontId="28" fillId="3" borderId="29" xfId="8" applyFont="1" applyFill="1" applyBorder="1" applyAlignment="1">
      <alignment horizontal="center" vertical="center"/>
    </xf>
    <xf numFmtId="0" fontId="28" fillId="3" borderId="18" xfId="8" applyFont="1" applyFill="1" applyBorder="1" applyAlignment="1">
      <alignment horizontal="center" vertical="center"/>
    </xf>
    <xf numFmtId="0" fontId="34" fillId="0" borderId="0" xfId="8" applyFont="1" applyFill="1" applyBorder="1" applyAlignment="1">
      <alignment horizontal="center" vertical="center"/>
    </xf>
    <xf numFmtId="0" fontId="17" fillId="0" borderId="12" xfId="8" applyFont="1" applyFill="1" applyBorder="1" applyAlignment="1">
      <alignment horizontal="left" vertical="center" wrapText="1"/>
    </xf>
    <xf numFmtId="0" fontId="17" fillId="0" borderId="0" xfId="8" applyFont="1" applyFill="1" applyBorder="1" applyAlignment="1">
      <alignment horizontal="left" vertical="center" wrapText="1"/>
    </xf>
    <xf numFmtId="0" fontId="4" fillId="0" borderId="7" xfId="8" applyFont="1" applyFill="1" applyBorder="1" applyAlignment="1">
      <alignment horizontal="center" vertical="center"/>
    </xf>
    <xf numFmtId="0" fontId="17" fillId="0" borderId="7" xfId="8" applyFont="1" applyFill="1" applyBorder="1" applyAlignment="1">
      <alignment horizontal="left" vertical="center"/>
    </xf>
    <xf numFmtId="0" fontId="4" fillId="0" borderId="0" xfId="8" applyFont="1" applyFill="1" applyBorder="1" applyAlignment="1">
      <alignment horizontal="center" vertical="center"/>
    </xf>
    <xf numFmtId="0" fontId="26" fillId="0" borderId="13" xfId="8" applyFont="1" applyBorder="1" applyAlignment="1">
      <alignment horizontal="left" vertical="center"/>
    </xf>
    <xf numFmtId="0" fontId="26" fillId="0" borderId="8" xfId="8" applyFont="1" applyBorder="1" applyAlignment="1">
      <alignment horizontal="left" vertical="center"/>
    </xf>
    <xf numFmtId="49" fontId="19" fillId="3" borderId="36" xfId="3" applyNumberFormat="1" applyFont="1" applyFill="1" applyBorder="1" applyAlignment="1">
      <alignment horizontal="right" vertical="center"/>
    </xf>
    <xf numFmtId="49" fontId="19" fillId="3" borderId="25" xfId="3" applyNumberFormat="1" applyFont="1" applyFill="1" applyBorder="1" applyAlignment="1">
      <alignment horizontal="right" vertical="center"/>
    </xf>
    <xf numFmtId="49" fontId="19" fillId="3" borderId="19" xfId="3" applyNumberFormat="1" applyFont="1" applyFill="1" applyBorder="1" applyAlignment="1">
      <alignment horizontal="right" vertical="center"/>
    </xf>
    <xf numFmtId="49" fontId="19" fillId="3" borderId="21" xfId="3" applyNumberFormat="1" applyFont="1" applyFill="1" applyBorder="1" applyAlignment="1">
      <alignment horizontal="right" vertical="center"/>
    </xf>
    <xf numFmtId="0" fontId="18" fillId="3" borderId="26" xfId="8" applyFont="1" applyFill="1" applyBorder="1" applyAlignment="1">
      <alignment horizontal="center" vertical="center"/>
    </xf>
    <xf numFmtId="0" fontId="18" fillId="3" borderId="28" xfId="8" applyFont="1" applyFill="1" applyBorder="1" applyAlignment="1">
      <alignment horizontal="center" vertical="center"/>
    </xf>
    <xf numFmtId="0" fontId="18" fillId="3" borderId="25" xfId="8" applyFont="1" applyFill="1" applyBorder="1" applyAlignment="1">
      <alignment horizontal="center" vertical="center"/>
    </xf>
    <xf numFmtId="0" fontId="18" fillId="3" borderId="24" xfId="8" applyFont="1" applyFill="1" applyBorder="1" applyAlignment="1">
      <alignment horizontal="center" vertical="center"/>
    </xf>
    <xf numFmtId="169" fontId="36" fillId="0" borderId="50" xfId="12" applyNumberFormat="1" applyFont="1" applyBorder="1" applyAlignment="1">
      <alignment horizontal="left" vertical="center"/>
    </xf>
    <xf numFmtId="49" fontId="42" fillId="9" borderId="0" xfId="0" applyNumberFormat="1" applyFont="1" applyFill="1" applyBorder="1" applyAlignment="1" applyProtection="1">
      <alignment horizontal="left" vertical="center"/>
      <protection locked="0"/>
    </xf>
    <xf numFmtId="166" fontId="38" fillId="6" borderId="7" xfId="12" applyNumberFormat="1" applyFont="1" applyFill="1" applyBorder="1" applyAlignment="1">
      <alignment horizontal="left" vertical="center"/>
    </xf>
    <xf numFmtId="166" fontId="38" fillId="6" borderId="0" xfId="12" applyNumberFormat="1" applyFont="1" applyFill="1" applyBorder="1" applyAlignment="1">
      <alignment horizontal="center" vertical="center" wrapText="1"/>
    </xf>
    <xf numFmtId="0" fontId="36" fillId="6" borderId="0" xfId="12" applyFont="1" applyFill="1" applyBorder="1" applyAlignment="1" applyProtection="1">
      <alignment horizontal="left" vertical="center" wrapText="1"/>
      <protection locked="0"/>
    </xf>
    <xf numFmtId="0" fontId="37" fillId="0" borderId="0" xfId="12" applyFont="1" applyBorder="1" applyAlignment="1">
      <alignment horizontal="center" vertical="center"/>
    </xf>
    <xf numFmtId="0" fontId="36" fillId="0" borderId="50" xfId="12" applyFont="1" applyBorder="1" applyAlignment="1">
      <alignment horizontal="left" vertical="center"/>
    </xf>
    <xf numFmtId="166" fontId="38" fillId="6" borderId="0" xfId="12" applyNumberFormat="1" applyFont="1" applyFill="1" applyBorder="1" applyAlignment="1">
      <alignment horizontal="center" vertical="center"/>
    </xf>
    <xf numFmtId="0" fontId="42" fillId="0" borderId="7" xfId="0" applyFont="1" applyBorder="1" applyAlignment="1" applyProtection="1">
      <alignment horizontal="left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166" fontId="38" fillId="6" borderId="8" xfId="12" applyNumberFormat="1" applyFont="1" applyFill="1" applyBorder="1" applyAlignment="1">
      <alignment horizontal="center" vertical="center"/>
    </xf>
    <xf numFmtId="166" fontId="40" fillId="6" borderId="51" xfId="12" applyNumberFormat="1" applyFont="1" applyFill="1" applyBorder="1" applyAlignment="1">
      <alignment horizontal="center" vertical="center"/>
    </xf>
    <xf numFmtId="49" fontId="40" fillId="8" borderId="52" xfId="12" applyNumberFormat="1" applyFont="1" applyFill="1" applyBorder="1" applyAlignment="1" applyProtection="1">
      <alignment horizontal="center" vertical="center" wrapText="1"/>
      <protection locked="0"/>
    </xf>
    <xf numFmtId="166" fontId="40" fillId="7" borderId="1" xfId="12" applyNumberFormat="1" applyFont="1" applyFill="1" applyBorder="1" applyAlignment="1">
      <alignment horizontal="center" vertical="center" textRotation="90"/>
    </xf>
    <xf numFmtId="166" fontId="40" fillId="6" borderId="1" xfId="12" applyNumberFormat="1" applyFont="1" applyFill="1" applyBorder="1" applyAlignment="1">
      <alignment horizontal="center" vertical="center" wrapText="1"/>
    </xf>
    <xf numFmtId="0" fontId="39" fillId="8" borderId="1" xfId="12" applyFont="1" applyFill="1" applyBorder="1" applyAlignment="1" applyProtection="1">
      <alignment horizontal="left" vertical="center" wrapText="1"/>
      <protection locked="0"/>
    </xf>
  </cellXfs>
  <cellStyles count="13">
    <cellStyle name="Excel Built-in Excel Built-in Excel Built-in Excel Built-in Excel Built-in Excel Built-in Excel Built-in Separador de milhares 4" xfId="4" xr:uid="{00000000-0005-0000-0000-000000000000}"/>
    <cellStyle name="Excel Built-in Normal" xfId="5" xr:uid="{00000000-0005-0000-0000-000001000000}"/>
    <cellStyle name="Moeda" xfId="7" builtinId="4"/>
    <cellStyle name="Normal" xfId="0" builtinId="0"/>
    <cellStyle name="Normal 2" xfId="3" xr:uid="{00000000-0005-0000-0000-000004000000}"/>
    <cellStyle name="Normal 2 2" xfId="11" xr:uid="{00000000-0005-0000-0000-000005000000}"/>
    <cellStyle name="Normal 2 2 6" xfId="12" xr:uid="{22D0B3C4-536B-4162-9130-7D8F63EAA925}"/>
    <cellStyle name="Normal 3" xfId="8" xr:uid="{00000000-0005-0000-0000-000006000000}"/>
    <cellStyle name="Porcentagem" xfId="2" builtinId="5"/>
    <cellStyle name="Porcentagem 2" xfId="10" xr:uid="{00000000-0005-0000-0000-000008000000}"/>
    <cellStyle name="Separador de milhares 2" xfId="6" xr:uid="{00000000-0005-0000-0000-00000A000000}"/>
    <cellStyle name="Vírgula" xfId="1" builtinId="3"/>
    <cellStyle name="Vírgula 2" xfId="9" xr:uid="{00000000-0005-0000-0000-00000B000000}"/>
  </cellStyles>
  <dxfs count="8">
    <dxf>
      <font>
        <sz val="11"/>
        <color rgb="FF000000"/>
        <name val="Calibri"/>
        <family val="2"/>
        <charset val="1"/>
      </font>
      <fill>
        <patternFill>
          <bgColor rgb="FFFFFF99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FFF99"/>
      <color rgb="FFFF8181"/>
      <color rgb="FFEDEDED"/>
      <color rgb="FFF2F2F2"/>
      <color rgb="FFFFC9C9"/>
      <color rgb="FFFF9F9F"/>
      <color rgb="FF95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271670</xdr:colOff>
      <xdr:row>0</xdr:row>
      <xdr:rowOff>1</xdr:rowOff>
    </xdr:from>
    <xdr:to>
      <xdr:col>2</xdr:col>
      <xdr:colOff>761420</xdr:colOff>
      <xdr:row>2</xdr:row>
      <xdr:rowOff>37366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AB35BF4-4B27-4C71-A694-35A5AA7B5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1305" y="1"/>
          <a:ext cx="874643" cy="865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29309</xdr:colOff>
      <xdr:row>1</xdr:row>
      <xdr:rowOff>128954</xdr:rowOff>
    </xdr:from>
    <xdr:to>
      <xdr:col>2</xdr:col>
      <xdr:colOff>1219200</xdr:colOff>
      <xdr:row>2</xdr:row>
      <xdr:rowOff>60122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214404E-FFD2-4803-AF24-9AC01E836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9186" y="304800"/>
          <a:ext cx="1189891" cy="11776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149088</xdr:colOff>
      <xdr:row>15</xdr:row>
      <xdr:rowOff>43277</xdr:rowOff>
    </xdr:from>
    <xdr:to>
      <xdr:col>3</xdr:col>
      <xdr:colOff>1333499</xdr:colOff>
      <xdr:row>15</xdr:row>
      <xdr:rowOff>593087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6890867-2DC1-4D75-B092-04DE7A18D0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44" t="18184" r="2419" b="13823"/>
        <a:stretch/>
      </xdr:blipFill>
      <xdr:spPr>
        <a:xfrm>
          <a:off x="2327414" y="6685929"/>
          <a:ext cx="4091607" cy="549810"/>
        </a:xfrm>
        <a:prstGeom prst="rect">
          <a:avLst/>
        </a:prstGeom>
      </xdr:spPr>
    </xdr:pic>
    <xdr:clientData/>
  </xdr:twoCellAnchor>
  <xdr:twoCellAnchor editAs="oneCell">
    <xdr:from>
      <xdr:col>0</xdr:col>
      <xdr:colOff>549965</xdr:colOff>
      <xdr:row>0</xdr:row>
      <xdr:rowOff>159028</xdr:rowOff>
    </xdr:from>
    <xdr:to>
      <xdr:col>1</xdr:col>
      <xdr:colOff>92765</xdr:colOff>
      <xdr:row>2</xdr:row>
      <xdr:rowOff>784376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AE488103-1764-4D1D-BA0B-26716AE75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9965" y="159028"/>
          <a:ext cx="1782417" cy="176404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364434</xdr:colOff>
      <xdr:row>1</xdr:row>
      <xdr:rowOff>6626</xdr:rowOff>
    </xdr:from>
    <xdr:to>
      <xdr:col>2</xdr:col>
      <xdr:colOff>1010975</xdr:colOff>
      <xdr:row>2</xdr:row>
      <xdr:rowOff>60075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661977A-162E-42BB-95DC-28C4CB98A0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0695" y="53009"/>
          <a:ext cx="1146313" cy="113449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57600</xdr:colOff>
      <xdr:row>1</xdr:row>
      <xdr:rowOff>32400</xdr:rowOff>
    </xdr:from>
    <xdr:to>
      <xdr:col>3</xdr:col>
      <xdr:colOff>860400</xdr:colOff>
      <xdr:row>6</xdr:row>
      <xdr:rowOff>20880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6A424A-649B-4290-A863-E8C712215AD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1900" y="215280"/>
          <a:ext cx="917100" cy="90288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ownloads/PO%20-%20PONTE%20ALEGRE%20ATUALIZ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7"/>
      <sheetName val="ORÇAMENTO ANALÍTICO"/>
      <sheetName val="COTAÇÕES"/>
      <sheetName val="COMPOSIÇÕES"/>
      <sheetName val="CRONOGRAMA FÍSICO-FINANCEIRO"/>
      <sheetName val="BDI 1"/>
      <sheetName val="DADOS"/>
    </sheetNames>
    <sheetDataSet>
      <sheetData sheetId="0"/>
      <sheetData sheetId="1">
        <row r="75">
          <cell r="B75" t="str">
            <v>Coromandel/MG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M64"/>
  <sheetViews>
    <sheetView showGridLines="0" tabSelected="1" view="pageBreakPreview" topLeftCell="A37" zoomScaleNormal="100" zoomScaleSheetLayoutView="100" workbookViewId="0">
      <selection activeCell="F59" sqref="F59:I59"/>
    </sheetView>
  </sheetViews>
  <sheetFormatPr defaultRowHeight="13.8"/>
  <cols>
    <col min="1" max="1" width="0.88671875" style="1" customWidth="1"/>
    <col min="2" max="2" width="5.6640625" style="1" customWidth="1"/>
    <col min="3" max="3" width="11.109375" style="1" customWidth="1"/>
    <col min="4" max="4" width="9.109375" style="1" customWidth="1"/>
    <col min="5" max="5" width="64.33203125" style="1" customWidth="1"/>
    <col min="6" max="6" width="7.88671875" style="2" customWidth="1"/>
    <col min="7" max="7" width="8.109375" style="3" customWidth="1"/>
    <col min="8" max="9" width="10.33203125" style="3" customWidth="1"/>
    <col min="10" max="10" width="11.44140625" style="3" customWidth="1"/>
    <col min="11" max="11" width="0.6640625" style="1" customWidth="1"/>
    <col min="12" max="12" width="9.109375" style="1"/>
    <col min="13" max="13" width="8.88671875" style="1" customWidth="1"/>
    <col min="14" max="260" width="9.109375" style="1"/>
    <col min="261" max="261" width="7.44140625" style="1" customWidth="1"/>
    <col min="262" max="262" width="45.44140625" style="1" customWidth="1"/>
    <col min="263" max="263" width="4.5546875" style="1" customWidth="1"/>
    <col min="264" max="264" width="9.5546875" style="1" customWidth="1"/>
    <col min="265" max="265" width="12.6640625" style="1" customWidth="1"/>
    <col min="266" max="266" width="14" style="1" customWidth="1"/>
    <col min="267" max="268" width="9.109375" style="1"/>
    <col min="269" max="269" width="13.44140625" style="1" customWidth="1"/>
    <col min="270" max="516" width="9.109375" style="1"/>
    <col min="517" max="517" width="7.44140625" style="1" customWidth="1"/>
    <col min="518" max="518" width="45.44140625" style="1" customWidth="1"/>
    <col min="519" max="519" width="4.5546875" style="1" customWidth="1"/>
    <col min="520" max="520" width="9.5546875" style="1" customWidth="1"/>
    <col min="521" max="521" width="12.6640625" style="1" customWidth="1"/>
    <col min="522" max="522" width="14" style="1" customWidth="1"/>
    <col min="523" max="524" width="9.109375" style="1"/>
    <col min="525" max="525" width="13.44140625" style="1" customWidth="1"/>
    <col min="526" max="772" width="9.109375" style="1"/>
    <col min="773" max="773" width="7.44140625" style="1" customWidth="1"/>
    <col min="774" max="774" width="45.44140625" style="1" customWidth="1"/>
    <col min="775" max="775" width="4.5546875" style="1" customWidth="1"/>
    <col min="776" max="776" width="9.5546875" style="1" customWidth="1"/>
    <col min="777" max="777" width="12.6640625" style="1" customWidth="1"/>
    <col min="778" max="778" width="14" style="1" customWidth="1"/>
    <col min="779" max="780" width="9.109375" style="1"/>
    <col min="781" max="781" width="13.44140625" style="1" customWidth="1"/>
    <col min="782" max="1028" width="9.109375" style="1"/>
    <col min="1029" max="1029" width="7.44140625" style="1" customWidth="1"/>
    <col min="1030" max="1030" width="45.44140625" style="1" customWidth="1"/>
    <col min="1031" max="1031" width="4.5546875" style="1" customWidth="1"/>
    <col min="1032" max="1032" width="9.5546875" style="1" customWidth="1"/>
    <col min="1033" max="1033" width="12.6640625" style="1" customWidth="1"/>
    <col min="1034" max="1034" width="14" style="1" customWidth="1"/>
    <col min="1035" max="1036" width="9.109375" style="1"/>
    <col min="1037" max="1037" width="13.44140625" style="1" customWidth="1"/>
    <col min="1038" max="1284" width="9.109375" style="1"/>
    <col min="1285" max="1285" width="7.44140625" style="1" customWidth="1"/>
    <col min="1286" max="1286" width="45.44140625" style="1" customWidth="1"/>
    <col min="1287" max="1287" width="4.5546875" style="1" customWidth="1"/>
    <col min="1288" max="1288" width="9.5546875" style="1" customWidth="1"/>
    <col min="1289" max="1289" width="12.6640625" style="1" customWidth="1"/>
    <col min="1290" max="1290" width="14" style="1" customWidth="1"/>
    <col min="1291" max="1292" width="9.109375" style="1"/>
    <col min="1293" max="1293" width="13.44140625" style="1" customWidth="1"/>
    <col min="1294" max="1540" width="9.109375" style="1"/>
    <col min="1541" max="1541" width="7.44140625" style="1" customWidth="1"/>
    <col min="1542" max="1542" width="45.44140625" style="1" customWidth="1"/>
    <col min="1543" max="1543" width="4.5546875" style="1" customWidth="1"/>
    <col min="1544" max="1544" width="9.5546875" style="1" customWidth="1"/>
    <col min="1545" max="1545" width="12.6640625" style="1" customWidth="1"/>
    <col min="1546" max="1546" width="14" style="1" customWidth="1"/>
    <col min="1547" max="1548" width="9.109375" style="1"/>
    <col min="1549" max="1549" width="13.44140625" style="1" customWidth="1"/>
    <col min="1550" max="1796" width="9.109375" style="1"/>
    <col min="1797" max="1797" width="7.44140625" style="1" customWidth="1"/>
    <col min="1798" max="1798" width="45.44140625" style="1" customWidth="1"/>
    <col min="1799" max="1799" width="4.5546875" style="1" customWidth="1"/>
    <col min="1800" max="1800" width="9.5546875" style="1" customWidth="1"/>
    <col min="1801" max="1801" width="12.6640625" style="1" customWidth="1"/>
    <col min="1802" max="1802" width="14" style="1" customWidth="1"/>
    <col min="1803" max="1804" width="9.109375" style="1"/>
    <col min="1805" max="1805" width="13.44140625" style="1" customWidth="1"/>
    <col min="1806" max="2052" width="9.109375" style="1"/>
    <col min="2053" max="2053" width="7.44140625" style="1" customWidth="1"/>
    <col min="2054" max="2054" width="45.44140625" style="1" customWidth="1"/>
    <col min="2055" max="2055" width="4.5546875" style="1" customWidth="1"/>
    <col min="2056" max="2056" width="9.5546875" style="1" customWidth="1"/>
    <col min="2057" max="2057" width="12.6640625" style="1" customWidth="1"/>
    <col min="2058" max="2058" width="14" style="1" customWidth="1"/>
    <col min="2059" max="2060" width="9.109375" style="1"/>
    <col min="2061" max="2061" width="13.44140625" style="1" customWidth="1"/>
    <col min="2062" max="2308" width="9.109375" style="1"/>
    <col min="2309" max="2309" width="7.44140625" style="1" customWidth="1"/>
    <col min="2310" max="2310" width="45.44140625" style="1" customWidth="1"/>
    <col min="2311" max="2311" width="4.5546875" style="1" customWidth="1"/>
    <col min="2312" max="2312" width="9.5546875" style="1" customWidth="1"/>
    <col min="2313" max="2313" width="12.6640625" style="1" customWidth="1"/>
    <col min="2314" max="2314" width="14" style="1" customWidth="1"/>
    <col min="2315" max="2316" width="9.109375" style="1"/>
    <col min="2317" max="2317" width="13.44140625" style="1" customWidth="1"/>
    <col min="2318" max="2564" width="9.109375" style="1"/>
    <col min="2565" max="2565" width="7.44140625" style="1" customWidth="1"/>
    <col min="2566" max="2566" width="45.44140625" style="1" customWidth="1"/>
    <col min="2567" max="2567" width="4.5546875" style="1" customWidth="1"/>
    <col min="2568" max="2568" width="9.5546875" style="1" customWidth="1"/>
    <col min="2569" max="2569" width="12.6640625" style="1" customWidth="1"/>
    <col min="2570" max="2570" width="14" style="1" customWidth="1"/>
    <col min="2571" max="2572" width="9.109375" style="1"/>
    <col min="2573" max="2573" width="13.44140625" style="1" customWidth="1"/>
    <col min="2574" max="2820" width="9.109375" style="1"/>
    <col min="2821" max="2821" width="7.44140625" style="1" customWidth="1"/>
    <col min="2822" max="2822" width="45.44140625" style="1" customWidth="1"/>
    <col min="2823" max="2823" width="4.5546875" style="1" customWidth="1"/>
    <col min="2824" max="2824" width="9.5546875" style="1" customWidth="1"/>
    <col min="2825" max="2825" width="12.6640625" style="1" customWidth="1"/>
    <col min="2826" max="2826" width="14" style="1" customWidth="1"/>
    <col min="2827" max="2828" width="9.109375" style="1"/>
    <col min="2829" max="2829" width="13.44140625" style="1" customWidth="1"/>
    <col min="2830" max="3076" width="9.109375" style="1"/>
    <col min="3077" max="3077" width="7.44140625" style="1" customWidth="1"/>
    <col min="3078" max="3078" width="45.44140625" style="1" customWidth="1"/>
    <col min="3079" max="3079" width="4.5546875" style="1" customWidth="1"/>
    <col min="3080" max="3080" width="9.5546875" style="1" customWidth="1"/>
    <col min="3081" max="3081" width="12.6640625" style="1" customWidth="1"/>
    <col min="3082" max="3082" width="14" style="1" customWidth="1"/>
    <col min="3083" max="3084" width="9.109375" style="1"/>
    <col min="3085" max="3085" width="13.44140625" style="1" customWidth="1"/>
    <col min="3086" max="3332" width="9.109375" style="1"/>
    <col min="3333" max="3333" width="7.44140625" style="1" customWidth="1"/>
    <col min="3334" max="3334" width="45.44140625" style="1" customWidth="1"/>
    <col min="3335" max="3335" width="4.5546875" style="1" customWidth="1"/>
    <col min="3336" max="3336" width="9.5546875" style="1" customWidth="1"/>
    <col min="3337" max="3337" width="12.6640625" style="1" customWidth="1"/>
    <col min="3338" max="3338" width="14" style="1" customWidth="1"/>
    <col min="3339" max="3340" width="9.109375" style="1"/>
    <col min="3341" max="3341" width="13.44140625" style="1" customWidth="1"/>
    <col min="3342" max="3588" width="9.109375" style="1"/>
    <col min="3589" max="3589" width="7.44140625" style="1" customWidth="1"/>
    <col min="3590" max="3590" width="45.44140625" style="1" customWidth="1"/>
    <col min="3591" max="3591" width="4.5546875" style="1" customWidth="1"/>
    <col min="3592" max="3592" width="9.5546875" style="1" customWidth="1"/>
    <col min="3593" max="3593" width="12.6640625" style="1" customWidth="1"/>
    <col min="3594" max="3594" width="14" style="1" customWidth="1"/>
    <col min="3595" max="3596" width="9.109375" style="1"/>
    <col min="3597" max="3597" width="13.44140625" style="1" customWidth="1"/>
    <col min="3598" max="3844" width="9.109375" style="1"/>
    <col min="3845" max="3845" width="7.44140625" style="1" customWidth="1"/>
    <col min="3846" max="3846" width="45.44140625" style="1" customWidth="1"/>
    <col min="3847" max="3847" width="4.5546875" style="1" customWidth="1"/>
    <col min="3848" max="3848" width="9.5546875" style="1" customWidth="1"/>
    <col min="3849" max="3849" width="12.6640625" style="1" customWidth="1"/>
    <col min="3850" max="3850" width="14" style="1" customWidth="1"/>
    <col min="3851" max="3852" width="9.109375" style="1"/>
    <col min="3853" max="3853" width="13.44140625" style="1" customWidth="1"/>
    <col min="3854" max="4100" width="9.109375" style="1"/>
    <col min="4101" max="4101" width="7.44140625" style="1" customWidth="1"/>
    <col min="4102" max="4102" width="45.44140625" style="1" customWidth="1"/>
    <col min="4103" max="4103" width="4.5546875" style="1" customWidth="1"/>
    <col min="4104" max="4104" width="9.5546875" style="1" customWidth="1"/>
    <col min="4105" max="4105" width="12.6640625" style="1" customWidth="1"/>
    <col min="4106" max="4106" width="14" style="1" customWidth="1"/>
    <col min="4107" max="4108" width="9.109375" style="1"/>
    <col min="4109" max="4109" width="13.44140625" style="1" customWidth="1"/>
    <col min="4110" max="4356" width="9.109375" style="1"/>
    <col min="4357" max="4357" width="7.44140625" style="1" customWidth="1"/>
    <col min="4358" max="4358" width="45.44140625" style="1" customWidth="1"/>
    <col min="4359" max="4359" width="4.5546875" style="1" customWidth="1"/>
    <col min="4360" max="4360" width="9.5546875" style="1" customWidth="1"/>
    <col min="4361" max="4361" width="12.6640625" style="1" customWidth="1"/>
    <col min="4362" max="4362" width="14" style="1" customWidth="1"/>
    <col min="4363" max="4364" width="9.109375" style="1"/>
    <col min="4365" max="4365" width="13.44140625" style="1" customWidth="1"/>
    <col min="4366" max="4612" width="9.109375" style="1"/>
    <col min="4613" max="4613" width="7.44140625" style="1" customWidth="1"/>
    <col min="4614" max="4614" width="45.44140625" style="1" customWidth="1"/>
    <col min="4615" max="4615" width="4.5546875" style="1" customWidth="1"/>
    <col min="4616" max="4616" width="9.5546875" style="1" customWidth="1"/>
    <col min="4617" max="4617" width="12.6640625" style="1" customWidth="1"/>
    <col min="4618" max="4618" width="14" style="1" customWidth="1"/>
    <col min="4619" max="4620" width="9.109375" style="1"/>
    <col min="4621" max="4621" width="13.44140625" style="1" customWidth="1"/>
    <col min="4622" max="4868" width="9.109375" style="1"/>
    <col min="4869" max="4869" width="7.44140625" style="1" customWidth="1"/>
    <col min="4870" max="4870" width="45.44140625" style="1" customWidth="1"/>
    <col min="4871" max="4871" width="4.5546875" style="1" customWidth="1"/>
    <col min="4872" max="4872" width="9.5546875" style="1" customWidth="1"/>
    <col min="4873" max="4873" width="12.6640625" style="1" customWidth="1"/>
    <col min="4874" max="4874" width="14" style="1" customWidth="1"/>
    <col min="4875" max="4876" width="9.109375" style="1"/>
    <col min="4877" max="4877" width="13.44140625" style="1" customWidth="1"/>
    <col min="4878" max="5124" width="9.109375" style="1"/>
    <col min="5125" max="5125" width="7.44140625" style="1" customWidth="1"/>
    <col min="5126" max="5126" width="45.44140625" style="1" customWidth="1"/>
    <col min="5127" max="5127" width="4.5546875" style="1" customWidth="1"/>
    <col min="5128" max="5128" width="9.5546875" style="1" customWidth="1"/>
    <col min="5129" max="5129" width="12.6640625" style="1" customWidth="1"/>
    <col min="5130" max="5130" width="14" style="1" customWidth="1"/>
    <col min="5131" max="5132" width="9.109375" style="1"/>
    <col min="5133" max="5133" width="13.44140625" style="1" customWidth="1"/>
    <col min="5134" max="5380" width="9.109375" style="1"/>
    <col min="5381" max="5381" width="7.44140625" style="1" customWidth="1"/>
    <col min="5382" max="5382" width="45.44140625" style="1" customWidth="1"/>
    <col min="5383" max="5383" width="4.5546875" style="1" customWidth="1"/>
    <col min="5384" max="5384" width="9.5546875" style="1" customWidth="1"/>
    <col min="5385" max="5385" width="12.6640625" style="1" customWidth="1"/>
    <col min="5386" max="5386" width="14" style="1" customWidth="1"/>
    <col min="5387" max="5388" width="9.109375" style="1"/>
    <col min="5389" max="5389" width="13.44140625" style="1" customWidth="1"/>
    <col min="5390" max="5636" width="9.109375" style="1"/>
    <col min="5637" max="5637" width="7.44140625" style="1" customWidth="1"/>
    <col min="5638" max="5638" width="45.44140625" style="1" customWidth="1"/>
    <col min="5639" max="5639" width="4.5546875" style="1" customWidth="1"/>
    <col min="5640" max="5640" width="9.5546875" style="1" customWidth="1"/>
    <col min="5641" max="5641" width="12.6640625" style="1" customWidth="1"/>
    <col min="5642" max="5642" width="14" style="1" customWidth="1"/>
    <col min="5643" max="5644" width="9.109375" style="1"/>
    <col min="5645" max="5645" width="13.44140625" style="1" customWidth="1"/>
    <col min="5646" max="5892" width="9.109375" style="1"/>
    <col min="5893" max="5893" width="7.44140625" style="1" customWidth="1"/>
    <col min="5894" max="5894" width="45.44140625" style="1" customWidth="1"/>
    <col min="5895" max="5895" width="4.5546875" style="1" customWidth="1"/>
    <col min="5896" max="5896" width="9.5546875" style="1" customWidth="1"/>
    <col min="5897" max="5897" width="12.6640625" style="1" customWidth="1"/>
    <col min="5898" max="5898" width="14" style="1" customWidth="1"/>
    <col min="5899" max="5900" width="9.109375" style="1"/>
    <col min="5901" max="5901" width="13.44140625" style="1" customWidth="1"/>
    <col min="5902" max="6148" width="9.109375" style="1"/>
    <col min="6149" max="6149" width="7.44140625" style="1" customWidth="1"/>
    <col min="6150" max="6150" width="45.44140625" style="1" customWidth="1"/>
    <col min="6151" max="6151" width="4.5546875" style="1" customWidth="1"/>
    <col min="6152" max="6152" width="9.5546875" style="1" customWidth="1"/>
    <col min="6153" max="6153" width="12.6640625" style="1" customWidth="1"/>
    <col min="6154" max="6154" width="14" style="1" customWidth="1"/>
    <col min="6155" max="6156" width="9.109375" style="1"/>
    <col min="6157" max="6157" width="13.44140625" style="1" customWidth="1"/>
    <col min="6158" max="6404" width="9.109375" style="1"/>
    <col min="6405" max="6405" width="7.44140625" style="1" customWidth="1"/>
    <col min="6406" max="6406" width="45.44140625" style="1" customWidth="1"/>
    <col min="6407" max="6407" width="4.5546875" style="1" customWidth="1"/>
    <col min="6408" max="6408" width="9.5546875" style="1" customWidth="1"/>
    <col min="6409" max="6409" width="12.6640625" style="1" customWidth="1"/>
    <col min="6410" max="6410" width="14" style="1" customWidth="1"/>
    <col min="6411" max="6412" width="9.109375" style="1"/>
    <col min="6413" max="6413" width="13.44140625" style="1" customWidth="1"/>
    <col min="6414" max="6660" width="9.109375" style="1"/>
    <col min="6661" max="6661" width="7.44140625" style="1" customWidth="1"/>
    <col min="6662" max="6662" width="45.44140625" style="1" customWidth="1"/>
    <col min="6663" max="6663" width="4.5546875" style="1" customWidth="1"/>
    <col min="6664" max="6664" width="9.5546875" style="1" customWidth="1"/>
    <col min="6665" max="6665" width="12.6640625" style="1" customWidth="1"/>
    <col min="6666" max="6666" width="14" style="1" customWidth="1"/>
    <col min="6667" max="6668" width="9.109375" style="1"/>
    <col min="6669" max="6669" width="13.44140625" style="1" customWidth="1"/>
    <col min="6670" max="6916" width="9.109375" style="1"/>
    <col min="6917" max="6917" width="7.44140625" style="1" customWidth="1"/>
    <col min="6918" max="6918" width="45.44140625" style="1" customWidth="1"/>
    <col min="6919" max="6919" width="4.5546875" style="1" customWidth="1"/>
    <col min="6920" max="6920" width="9.5546875" style="1" customWidth="1"/>
    <col min="6921" max="6921" width="12.6640625" style="1" customWidth="1"/>
    <col min="6922" max="6922" width="14" style="1" customWidth="1"/>
    <col min="6923" max="6924" width="9.109375" style="1"/>
    <col min="6925" max="6925" width="13.44140625" style="1" customWidth="1"/>
    <col min="6926" max="7172" width="9.109375" style="1"/>
    <col min="7173" max="7173" width="7.44140625" style="1" customWidth="1"/>
    <col min="7174" max="7174" width="45.44140625" style="1" customWidth="1"/>
    <col min="7175" max="7175" width="4.5546875" style="1" customWidth="1"/>
    <col min="7176" max="7176" width="9.5546875" style="1" customWidth="1"/>
    <col min="7177" max="7177" width="12.6640625" style="1" customWidth="1"/>
    <col min="7178" max="7178" width="14" style="1" customWidth="1"/>
    <col min="7179" max="7180" width="9.109375" style="1"/>
    <col min="7181" max="7181" width="13.44140625" style="1" customWidth="1"/>
    <col min="7182" max="7428" width="9.109375" style="1"/>
    <col min="7429" max="7429" width="7.44140625" style="1" customWidth="1"/>
    <col min="7430" max="7430" width="45.44140625" style="1" customWidth="1"/>
    <col min="7431" max="7431" width="4.5546875" style="1" customWidth="1"/>
    <col min="7432" max="7432" width="9.5546875" style="1" customWidth="1"/>
    <col min="7433" max="7433" width="12.6640625" style="1" customWidth="1"/>
    <col min="7434" max="7434" width="14" style="1" customWidth="1"/>
    <col min="7435" max="7436" width="9.109375" style="1"/>
    <col min="7437" max="7437" width="13.44140625" style="1" customWidth="1"/>
    <col min="7438" max="7684" width="9.109375" style="1"/>
    <col min="7685" max="7685" width="7.44140625" style="1" customWidth="1"/>
    <col min="7686" max="7686" width="45.44140625" style="1" customWidth="1"/>
    <col min="7687" max="7687" width="4.5546875" style="1" customWidth="1"/>
    <col min="7688" max="7688" width="9.5546875" style="1" customWidth="1"/>
    <col min="7689" max="7689" width="12.6640625" style="1" customWidth="1"/>
    <col min="7690" max="7690" width="14" style="1" customWidth="1"/>
    <col min="7691" max="7692" width="9.109375" style="1"/>
    <col min="7693" max="7693" width="13.44140625" style="1" customWidth="1"/>
    <col min="7694" max="7940" width="9.109375" style="1"/>
    <col min="7941" max="7941" width="7.44140625" style="1" customWidth="1"/>
    <col min="7942" max="7942" width="45.44140625" style="1" customWidth="1"/>
    <col min="7943" max="7943" width="4.5546875" style="1" customWidth="1"/>
    <col min="7944" max="7944" width="9.5546875" style="1" customWidth="1"/>
    <col min="7945" max="7945" width="12.6640625" style="1" customWidth="1"/>
    <col min="7946" max="7946" width="14" style="1" customWidth="1"/>
    <col min="7947" max="7948" width="9.109375" style="1"/>
    <col min="7949" max="7949" width="13.44140625" style="1" customWidth="1"/>
    <col min="7950" max="8196" width="9.109375" style="1"/>
    <col min="8197" max="8197" width="7.44140625" style="1" customWidth="1"/>
    <col min="8198" max="8198" width="45.44140625" style="1" customWidth="1"/>
    <col min="8199" max="8199" width="4.5546875" style="1" customWidth="1"/>
    <col min="8200" max="8200" width="9.5546875" style="1" customWidth="1"/>
    <col min="8201" max="8201" width="12.6640625" style="1" customWidth="1"/>
    <col min="8202" max="8202" width="14" style="1" customWidth="1"/>
    <col min="8203" max="8204" width="9.109375" style="1"/>
    <col min="8205" max="8205" width="13.44140625" style="1" customWidth="1"/>
    <col min="8206" max="8452" width="9.109375" style="1"/>
    <col min="8453" max="8453" width="7.44140625" style="1" customWidth="1"/>
    <col min="8454" max="8454" width="45.44140625" style="1" customWidth="1"/>
    <col min="8455" max="8455" width="4.5546875" style="1" customWidth="1"/>
    <col min="8456" max="8456" width="9.5546875" style="1" customWidth="1"/>
    <col min="8457" max="8457" width="12.6640625" style="1" customWidth="1"/>
    <col min="8458" max="8458" width="14" style="1" customWidth="1"/>
    <col min="8459" max="8460" width="9.109375" style="1"/>
    <col min="8461" max="8461" width="13.44140625" style="1" customWidth="1"/>
    <col min="8462" max="8708" width="9.109375" style="1"/>
    <col min="8709" max="8709" width="7.44140625" style="1" customWidth="1"/>
    <col min="8710" max="8710" width="45.44140625" style="1" customWidth="1"/>
    <col min="8711" max="8711" width="4.5546875" style="1" customWidth="1"/>
    <col min="8712" max="8712" width="9.5546875" style="1" customWidth="1"/>
    <col min="8713" max="8713" width="12.6640625" style="1" customWidth="1"/>
    <col min="8714" max="8714" width="14" style="1" customWidth="1"/>
    <col min="8715" max="8716" width="9.109375" style="1"/>
    <col min="8717" max="8717" width="13.44140625" style="1" customWidth="1"/>
    <col min="8718" max="8964" width="9.109375" style="1"/>
    <col min="8965" max="8965" width="7.44140625" style="1" customWidth="1"/>
    <col min="8966" max="8966" width="45.44140625" style="1" customWidth="1"/>
    <col min="8967" max="8967" width="4.5546875" style="1" customWidth="1"/>
    <col min="8968" max="8968" width="9.5546875" style="1" customWidth="1"/>
    <col min="8969" max="8969" width="12.6640625" style="1" customWidth="1"/>
    <col min="8970" max="8970" width="14" style="1" customWidth="1"/>
    <col min="8971" max="8972" width="9.109375" style="1"/>
    <col min="8973" max="8973" width="13.44140625" style="1" customWidth="1"/>
    <col min="8974" max="9220" width="9.109375" style="1"/>
    <col min="9221" max="9221" width="7.44140625" style="1" customWidth="1"/>
    <col min="9222" max="9222" width="45.44140625" style="1" customWidth="1"/>
    <col min="9223" max="9223" width="4.5546875" style="1" customWidth="1"/>
    <col min="9224" max="9224" width="9.5546875" style="1" customWidth="1"/>
    <col min="9225" max="9225" width="12.6640625" style="1" customWidth="1"/>
    <col min="9226" max="9226" width="14" style="1" customWidth="1"/>
    <col min="9227" max="9228" width="9.109375" style="1"/>
    <col min="9229" max="9229" width="13.44140625" style="1" customWidth="1"/>
    <col min="9230" max="9476" width="9.109375" style="1"/>
    <col min="9477" max="9477" width="7.44140625" style="1" customWidth="1"/>
    <col min="9478" max="9478" width="45.44140625" style="1" customWidth="1"/>
    <col min="9479" max="9479" width="4.5546875" style="1" customWidth="1"/>
    <col min="9480" max="9480" width="9.5546875" style="1" customWidth="1"/>
    <col min="9481" max="9481" width="12.6640625" style="1" customWidth="1"/>
    <col min="9482" max="9482" width="14" style="1" customWidth="1"/>
    <col min="9483" max="9484" width="9.109375" style="1"/>
    <col min="9485" max="9485" width="13.44140625" style="1" customWidth="1"/>
    <col min="9486" max="9732" width="9.109375" style="1"/>
    <col min="9733" max="9733" width="7.44140625" style="1" customWidth="1"/>
    <col min="9734" max="9734" width="45.44140625" style="1" customWidth="1"/>
    <col min="9735" max="9735" width="4.5546875" style="1" customWidth="1"/>
    <col min="9736" max="9736" width="9.5546875" style="1" customWidth="1"/>
    <col min="9737" max="9737" width="12.6640625" style="1" customWidth="1"/>
    <col min="9738" max="9738" width="14" style="1" customWidth="1"/>
    <col min="9739" max="9740" width="9.109375" style="1"/>
    <col min="9741" max="9741" width="13.44140625" style="1" customWidth="1"/>
    <col min="9742" max="9988" width="9.109375" style="1"/>
    <col min="9989" max="9989" width="7.44140625" style="1" customWidth="1"/>
    <col min="9990" max="9990" width="45.44140625" style="1" customWidth="1"/>
    <col min="9991" max="9991" width="4.5546875" style="1" customWidth="1"/>
    <col min="9992" max="9992" width="9.5546875" style="1" customWidth="1"/>
    <col min="9993" max="9993" width="12.6640625" style="1" customWidth="1"/>
    <col min="9994" max="9994" width="14" style="1" customWidth="1"/>
    <col min="9995" max="9996" width="9.109375" style="1"/>
    <col min="9997" max="9997" width="13.44140625" style="1" customWidth="1"/>
    <col min="9998" max="10244" width="9.109375" style="1"/>
    <col min="10245" max="10245" width="7.44140625" style="1" customWidth="1"/>
    <col min="10246" max="10246" width="45.44140625" style="1" customWidth="1"/>
    <col min="10247" max="10247" width="4.5546875" style="1" customWidth="1"/>
    <col min="10248" max="10248" width="9.5546875" style="1" customWidth="1"/>
    <col min="10249" max="10249" width="12.6640625" style="1" customWidth="1"/>
    <col min="10250" max="10250" width="14" style="1" customWidth="1"/>
    <col min="10251" max="10252" width="9.109375" style="1"/>
    <col min="10253" max="10253" width="13.44140625" style="1" customWidth="1"/>
    <col min="10254" max="10500" width="9.109375" style="1"/>
    <col min="10501" max="10501" width="7.44140625" style="1" customWidth="1"/>
    <col min="10502" max="10502" width="45.44140625" style="1" customWidth="1"/>
    <col min="10503" max="10503" width="4.5546875" style="1" customWidth="1"/>
    <col min="10504" max="10504" width="9.5546875" style="1" customWidth="1"/>
    <col min="10505" max="10505" width="12.6640625" style="1" customWidth="1"/>
    <col min="10506" max="10506" width="14" style="1" customWidth="1"/>
    <col min="10507" max="10508" width="9.109375" style="1"/>
    <col min="10509" max="10509" width="13.44140625" style="1" customWidth="1"/>
    <col min="10510" max="10756" width="9.109375" style="1"/>
    <col min="10757" max="10757" width="7.44140625" style="1" customWidth="1"/>
    <col min="10758" max="10758" width="45.44140625" style="1" customWidth="1"/>
    <col min="10759" max="10759" width="4.5546875" style="1" customWidth="1"/>
    <col min="10760" max="10760" width="9.5546875" style="1" customWidth="1"/>
    <col min="10761" max="10761" width="12.6640625" style="1" customWidth="1"/>
    <col min="10762" max="10762" width="14" style="1" customWidth="1"/>
    <col min="10763" max="10764" width="9.109375" style="1"/>
    <col min="10765" max="10765" width="13.44140625" style="1" customWidth="1"/>
    <col min="10766" max="11012" width="9.109375" style="1"/>
    <col min="11013" max="11013" width="7.44140625" style="1" customWidth="1"/>
    <col min="11014" max="11014" width="45.44140625" style="1" customWidth="1"/>
    <col min="11015" max="11015" width="4.5546875" style="1" customWidth="1"/>
    <col min="11016" max="11016" width="9.5546875" style="1" customWidth="1"/>
    <col min="11017" max="11017" width="12.6640625" style="1" customWidth="1"/>
    <col min="11018" max="11018" width="14" style="1" customWidth="1"/>
    <col min="11019" max="11020" width="9.109375" style="1"/>
    <col min="11021" max="11021" width="13.44140625" style="1" customWidth="1"/>
    <col min="11022" max="11268" width="9.109375" style="1"/>
    <col min="11269" max="11269" width="7.44140625" style="1" customWidth="1"/>
    <col min="11270" max="11270" width="45.44140625" style="1" customWidth="1"/>
    <col min="11271" max="11271" width="4.5546875" style="1" customWidth="1"/>
    <col min="11272" max="11272" width="9.5546875" style="1" customWidth="1"/>
    <col min="11273" max="11273" width="12.6640625" style="1" customWidth="1"/>
    <col min="11274" max="11274" width="14" style="1" customWidth="1"/>
    <col min="11275" max="11276" width="9.109375" style="1"/>
    <col min="11277" max="11277" width="13.44140625" style="1" customWidth="1"/>
    <col min="11278" max="11524" width="9.109375" style="1"/>
    <col min="11525" max="11525" width="7.44140625" style="1" customWidth="1"/>
    <col min="11526" max="11526" width="45.44140625" style="1" customWidth="1"/>
    <col min="11527" max="11527" width="4.5546875" style="1" customWidth="1"/>
    <col min="11528" max="11528" width="9.5546875" style="1" customWidth="1"/>
    <col min="11529" max="11529" width="12.6640625" style="1" customWidth="1"/>
    <col min="11530" max="11530" width="14" style="1" customWidth="1"/>
    <col min="11531" max="11532" width="9.109375" style="1"/>
    <col min="11533" max="11533" width="13.44140625" style="1" customWidth="1"/>
    <col min="11534" max="11780" width="9.109375" style="1"/>
    <col min="11781" max="11781" width="7.44140625" style="1" customWidth="1"/>
    <col min="11782" max="11782" width="45.44140625" style="1" customWidth="1"/>
    <col min="11783" max="11783" width="4.5546875" style="1" customWidth="1"/>
    <col min="11784" max="11784" width="9.5546875" style="1" customWidth="1"/>
    <col min="11785" max="11785" width="12.6640625" style="1" customWidth="1"/>
    <col min="11786" max="11786" width="14" style="1" customWidth="1"/>
    <col min="11787" max="11788" width="9.109375" style="1"/>
    <col min="11789" max="11789" width="13.44140625" style="1" customWidth="1"/>
    <col min="11790" max="12036" width="9.109375" style="1"/>
    <col min="12037" max="12037" width="7.44140625" style="1" customWidth="1"/>
    <col min="12038" max="12038" width="45.44140625" style="1" customWidth="1"/>
    <col min="12039" max="12039" width="4.5546875" style="1" customWidth="1"/>
    <col min="12040" max="12040" width="9.5546875" style="1" customWidth="1"/>
    <col min="12041" max="12041" width="12.6640625" style="1" customWidth="1"/>
    <col min="12042" max="12042" width="14" style="1" customWidth="1"/>
    <col min="12043" max="12044" width="9.109375" style="1"/>
    <col min="12045" max="12045" width="13.44140625" style="1" customWidth="1"/>
    <col min="12046" max="12292" width="9.109375" style="1"/>
    <col min="12293" max="12293" width="7.44140625" style="1" customWidth="1"/>
    <col min="12294" max="12294" width="45.44140625" style="1" customWidth="1"/>
    <col min="12295" max="12295" width="4.5546875" style="1" customWidth="1"/>
    <col min="12296" max="12296" width="9.5546875" style="1" customWidth="1"/>
    <col min="12297" max="12297" width="12.6640625" style="1" customWidth="1"/>
    <col min="12298" max="12298" width="14" style="1" customWidth="1"/>
    <col min="12299" max="12300" width="9.109375" style="1"/>
    <col min="12301" max="12301" width="13.44140625" style="1" customWidth="1"/>
    <col min="12302" max="12548" width="9.109375" style="1"/>
    <col min="12549" max="12549" width="7.44140625" style="1" customWidth="1"/>
    <col min="12550" max="12550" width="45.44140625" style="1" customWidth="1"/>
    <col min="12551" max="12551" width="4.5546875" style="1" customWidth="1"/>
    <col min="12552" max="12552" width="9.5546875" style="1" customWidth="1"/>
    <col min="12553" max="12553" width="12.6640625" style="1" customWidth="1"/>
    <col min="12554" max="12554" width="14" style="1" customWidth="1"/>
    <col min="12555" max="12556" width="9.109375" style="1"/>
    <col min="12557" max="12557" width="13.44140625" style="1" customWidth="1"/>
    <col min="12558" max="12804" width="9.109375" style="1"/>
    <col min="12805" max="12805" width="7.44140625" style="1" customWidth="1"/>
    <col min="12806" max="12806" width="45.44140625" style="1" customWidth="1"/>
    <col min="12807" max="12807" width="4.5546875" style="1" customWidth="1"/>
    <col min="12808" max="12808" width="9.5546875" style="1" customWidth="1"/>
    <col min="12809" max="12809" width="12.6640625" style="1" customWidth="1"/>
    <col min="12810" max="12810" width="14" style="1" customWidth="1"/>
    <col min="12811" max="12812" width="9.109375" style="1"/>
    <col min="12813" max="12813" width="13.44140625" style="1" customWidth="1"/>
    <col min="12814" max="13060" width="9.109375" style="1"/>
    <col min="13061" max="13061" width="7.44140625" style="1" customWidth="1"/>
    <col min="13062" max="13062" width="45.44140625" style="1" customWidth="1"/>
    <col min="13063" max="13063" width="4.5546875" style="1" customWidth="1"/>
    <col min="13064" max="13064" width="9.5546875" style="1" customWidth="1"/>
    <col min="13065" max="13065" width="12.6640625" style="1" customWidth="1"/>
    <col min="13066" max="13066" width="14" style="1" customWidth="1"/>
    <col min="13067" max="13068" width="9.109375" style="1"/>
    <col min="13069" max="13069" width="13.44140625" style="1" customWidth="1"/>
    <col min="13070" max="13316" width="9.109375" style="1"/>
    <col min="13317" max="13317" width="7.44140625" style="1" customWidth="1"/>
    <col min="13318" max="13318" width="45.44140625" style="1" customWidth="1"/>
    <col min="13319" max="13319" width="4.5546875" style="1" customWidth="1"/>
    <col min="13320" max="13320" width="9.5546875" style="1" customWidth="1"/>
    <col min="13321" max="13321" width="12.6640625" style="1" customWidth="1"/>
    <col min="13322" max="13322" width="14" style="1" customWidth="1"/>
    <col min="13323" max="13324" width="9.109375" style="1"/>
    <col min="13325" max="13325" width="13.44140625" style="1" customWidth="1"/>
    <col min="13326" max="13572" width="9.109375" style="1"/>
    <col min="13573" max="13573" width="7.44140625" style="1" customWidth="1"/>
    <col min="13574" max="13574" width="45.44140625" style="1" customWidth="1"/>
    <col min="13575" max="13575" width="4.5546875" style="1" customWidth="1"/>
    <col min="13576" max="13576" width="9.5546875" style="1" customWidth="1"/>
    <col min="13577" max="13577" width="12.6640625" style="1" customWidth="1"/>
    <col min="13578" max="13578" width="14" style="1" customWidth="1"/>
    <col min="13579" max="13580" width="9.109375" style="1"/>
    <col min="13581" max="13581" width="13.44140625" style="1" customWidth="1"/>
    <col min="13582" max="13828" width="9.109375" style="1"/>
    <col min="13829" max="13829" width="7.44140625" style="1" customWidth="1"/>
    <col min="13830" max="13830" width="45.44140625" style="1" customWidth="1"/>
    <col min="13831" max="13831" width="4.5546875" style="1" customWidth="1"/>
    <col min="13832" max="13832" width="9.5546875" style="1" customWidth="1"/>
    <col min="13833" max="13833" width="12.6640625" style="1" customWidth="1"/>
    <col min="13834" max="13834" width="14" style="1" customWidth="1"/>
    <col min="13835" max="13836" width="9.109375" style="1"/>
    <col min="13837" max="13837" width="13.44140625" style="1" customWidth="1"/>
    <col min="13838" max="14084" width="9.109375" style="1"/>
    <col min="14085" max="14085" width="7.44140625" style="1" customWidth="1"/>
    <col min="14086" max="14086" width="45.44140625" style="1" customWidth="1"/>
    <col min="14087" max="14087" width="4.5546875" style="1" customWidth="1"/>
    <col min="14088" max="14088" width="9.5546875" style="1" customWidth="1"/>
    <col min="14089" max="14089" width="12.6640625" style="1" customWidth="1"/>
    <col min="14090" max="14090" width="14" style="1" customWidth="1"/>
    <col min="14091" max="14092" width="9.109375" style="1"/>
    <col min="14093" max="14093" width="13.44140625" style="1" customWidth="1"/>
    <col min="14094" max="14340" width="9.109375" style="1"/>
    <col min="14341" max="14341" width="7.44140625" style="1" customWidth="1"/>
    <col min="14342" max="14342" width="45.44140625" style="1" customWidth="1"/>
    <col min="14343" max="14343" width="4.5546875" style="1" customWidth="1"/>
    <col min="14344" max="14344" width="9.5546875" style="1" customWidth="1"/>
    <col min="14345" max="14345" width="12.6640625" style="1" customWidth="1"/>
    <col min="14346" max="14346" width="14" style="1" customWidth="1"/>
    <col min="14347" max="14348" width="9.109375" style="1"/>
    <col min="14349" max="14349" width="13.44140625" style="1" customWidth="1"/>
    <col min="14350" max="14596" width="9.109375" style="1"/>
    <col min="14597" max="14597" width="7.44140625" style="1" customWidth="1"/>
    <col min="14598" max="14598" width="45.44140625" style="1" customWidth="1"/>
    <col min="14599" max="14599" width="4.5546875" style="1" customWidth="1"/>
    <col min="14600" max="14600" width="9.5546875" style="1" customWidth="1"/>
    <col min="14601" max="14601" width="12.6640625" style="1" customWidth="1"/>
    <col min="14602" max="14602" width="14" style="1" customWidth="1"/>
    <col min="14603" max="14604" width="9.109375" style="1"/>
    <col min="14605" max="14605" width="13.44140625" style="1" customWidth="1"/>
    <col min="14606" max="14852" width="9.109375" style="1"/>
    <col min="14853" max="14853" width="7.44140625" style="1" customWidth="1"/>
    <col min="14854" max="14854" width="45.44140625" style="1" customWidth="1"/>
    <col min="14855" max="14855" width="4.5546875" style="1" customWidth="1"/>
    <col min="14856" max="14856" width="9.5546875" style="1" customWidth="1"/>
    <col min="14857" max="14857" width="12.6640625" style="1" customWidth="1"/>
    <col min="14858" max="14858" width="14" style="1" customWidth="1"/>
    <col min="14859" max="14860" width="9.109375" style="1"/>
    <col min="14861" max="14861" width="13.44140625" style="1" customWidth="1"/>
    <col min="14862" max="15108" width="9.109375" style="1"/>
    <col min="15109" max="15109" width="7.44140625" style="1" customWidth="1"/>
    <col min="15110" max="15110" width="45.44140625" style="1" customWidth="1"/>
    <col min="15111" max="15111" width="4.5546875" style="1" customWidth="1"/>
    <col min="15112" max="15112" width="9.5546875" style="1" customWidth="1"/>
    <col min="15113" max="15113" width="12.6640625" style="1" customWidth="1"/>
    <col min="15114" max="15114" width="14" style="1" customWidth="1"/>
    <col min="15115" max="15116" width="9.109375" style="1"/>
    <col min="15117" max="15117" width="13.44140625" style="1" customWidth="1"/>
    <col min="15118" max="15364" width="9.109375" style="1"/>
    <col min="15365" max="15365" width="7.44140625" style="1" customWidth="1"/>
    <col min="15366" max="15366" width="45.44140625" style="1" customWidth="1"/>
    <col min="15367" max="15367" width="4.5546875" style="1" customWidth="1"/>
    <col min="15368" max="15368" width="9.5546875" style="1" customWidth="1"/>
    <col min="15369" max="15369" width="12.6640625" style="1" customWidth="1"/>
    <col min="15370" max="15370" width="14" style="1" customWidth="1"/>
    <col min="15371" max="15372" width="9.109375" style="1"/>
    <col min="15373" max="15373" width="13.44140625" style="1" customWidth="1"/>
    <col min="15374" max="15620" width="9.109375" style="1"/>
    <col min="15621" max="15621" width="7.44140625" style="1" customWidth="1"/>
    <col min="15622" max="15622" width="45.44140625" style="1" customWidth="1"/>
    <col min="15623" max="15623" width="4.5546875" style="1" customWidth="1"/>
    <col min="15624" max="15624" width="9.5546875" style="1" customWidth="1"/>
    <col min="15625" max="15625" width="12.6640625" style="1" customWidth="1"/>
    <col min="15626" max="15626" width="14" style="1" customWidth="1"/>
    <col min="15627" max="15628" width="9.109375" style="1"/>
    <col min="15629" max="15629" width="13.44140625" style="1" customWidth="1"/>
    <col min="15630" max="15876" width="9.109375" style="1"/>
    <col min="15877" max="15877" width="7.44140625" style="1" customWidth="1"/>
    <col min="15878" max="15878" width="45.44140625" style="1" customWidth="1"/>
    <col min="15879" max="15879" width="4.5546875" style="1" customWidth="1"/>
    <col min="15880" max="15880" width="9.5546875" style="1" customWidth="1"/>
    <col min="15881" max="15881" width="12.6640625" style="1" customWidth="1"/>
    <col min="15882" max="15882" width="14" style="1" customWidth="1"/>
    <col min="15883" max="15884" width="9.109375" style="1"/>
    <col min="15885" max="15885" width="13.44140625" style="1" customWidth="1"/>
    <col min="15886" max="16132" width="9.109375" style="1"/>
    <col min="16133" max="16133" width="7.44140625" style="1" customWidth="1"/>
    <col min="16134" max="16134" width="45.44140625" style="1" customWidth="1"/>
    <col min="16135" max="16135" width="4.5546875" style="1" customWidth="1"/>
    <col min="16136" max="16136" width="9.5546875" style="1" customWidth="1"/>
    <col min="16137" max="16137" width="12.6640625" style="1" customWidth="1"/>
    <col min="16138" max="16138" width="14" style="1" customWidth="1"/>
    <col min="16139" max="16140" width="9.109375" style="1"/>
    <col min="16141" max="16141" width="13.44140625" style="1" customWidth="1"/>
    <col min="16142" max="16384" width="9.109375" style="1"/>
  </cols>
  <sheetData>
    <row r="1" spans="1:11" ht="3.75" customHeight="1">
      <c r="B1" s="8"/>
      <c r="C1" s="8"/>
      <c r="D1" s="8"/>
    </row>
    <row r="2" spans="1:11" ht="62.25" customHeight="1">
      <c r="A2" s="8"/>
      <c r="B2" s="255" t="s">
        <v>7</v>
      </c>
      <c r="C2" s="255"/>
      <c r="D2" s="255"/>
      <c r="E2" s="255"/>
      <c r="F2" s="255"/>
      <c r="G2" s="255"/>
      <c r="H2" s="255"/>
      <c r="I2" s="255"/>
      <c r="J2" s="255"/>
    </row>
    <row r="3" spans="1:11" ht="7.5" customHeight="1" thickBot="1"/>
    <row r="4" spans="1:11" ht="21" customHeight="1" thickBot="1">
      <c r="B4" s="270" t="s">
        <v>43</v>
      </c>
      <c r="C4" s="271"/>
      <c r="D4" s="272" t="s">
        <v>134</v>
      </c>
      <c r="E4" s="273"/>
      <c r="F4" s="273"/>
      <c r="G4" s="273"/>
      <c r="H4" s="273"/>
      <c r="I4" s="274"/>
      <c r="J4" s="102">
        <v>45782</v>
      </c>
    </row>
    <row r="5" spans="1:11" ht="5.25" customHeight="1" thickBot="1">
      <c r="B5" s="17"/>
      <c r="C5" s="17"/>
      <c r="D5" s="6"/>
      <c r="E5" s="6"/>
      <c r="F5" s="6"/>
      <c r="G5" s="6"/>
      <c r="H5" s="6"/>
      <c r="I5" s="6"/>
      <c r="J5" s="6"/>
    </row>
    <row r="6" spans="1:11" ht="11.25" customHeight="1">
      <c r="A6" s="16"/>
      <c r="B6" s="264" t="s">
        <v>67</v>
      </c>
      <c r="C6" s="265"/>
      <c r="D6" s="265"/>
      <c r="E6" s="265"/>
      <c r="F6" s="266"/>
      <c r="G6" s="18"/>
      <c r="H6" s="275" t="s">
        <v>6</v>
      </c>
      <c r="I6" s="277" t="s">
        <v>44</v>
      </c>
      <c r="J6" s="278"/>
      <c r="K6" s="8"/>
    </row>
    <row r="7" spans="1:11" ht="3.75" customHeight="1" thickBot="1">
      <c r="B7" s="91"/>
      <c r="C7" s="91"/>
      <c r="D7" s="92"/>
      <c r="E7" s="92"/>
      <c r="F7" s="92"/>
      <c r="G7" s="19"/>
      <c r="H7" s="276"/>
      <c r="I7" s="279"/>
      <c r="J7" s="280"/>
      <c r="K7" s="8"/>
    </row>
    <row r="8" spans="1:11" ht="11.25" customHeight="1">
      <c r="B8" s="267" t="s">
        <v>135</v>
      </c>
      <c r="C8" s="268"/>
      <c r="D8" s="268"/>
      <c r="E8" s="268"/>
      <c r="F8" s="269"/>
      <c r="G8" s="6"/>
      <c r="H8" s="258">
        <f>ROUND(BDI!D13,4)</f>
        <v>0.2447</v>
      </c>
      <c r="I8" s="242" t="s">
        <v>127</v>
      </c>
      <c r="J8" s="243"/>
    </row>
    <row r="9" spans="1:11" ht="3.75" customHeight="1">
      <c r="B9" s="93"/>
      <c r="C9" s="93"/>
      <c r="D9" s="94"/>
      <c r="E9" s="94"/>
      <c r="F9" s="95"/>
      <c r="G9" s="6"/>
      <c r="H9" s="259"/>
      <c r="I9" s="244"/>
      <c r="J9" s="245"/>
    </row>
    <row r="10" spans="1:11" ht="13.8" customHeight="1" thickBot="1">
      <c r="A10" s="16"/>
      <c r="B10" s="264" t="s">
        <v>70</v>
      </c>
      <c r="C10" s="265"/>
      <c r="D10" s="265"/>
      <c r="E10" s="265"/>
      <c r="F10" s="266"/>
      <c r="G10" s="20"/>
      <c r="H10" s="260"/>
      <c r="I10" s="246"/>
      <c r="J10" s="247"/>
    </row>
    <row r="11" spans="1:11" ht="6" customHeight="1" thickBot="1">
      <c r="B11" s="12"/>
      <c r="C11" s="12"/>
      <c r="D11" s="5"/>
      <c r="E11" s="5"/>
      <c r="F11" s="6"/>
      <c r="G11" s="6"/>
      <c r="H11" s="14"/>
      <c r="I11" s="15"/>
      <c r="J11" s="15"/>
    </row>
    <row r="12" spans="1:11" ht="12" customHeight="1" thickBot="1">
      <c r="B12" s="261" t="s">
        <v>27</v>
      </c>
      <c r="C12" s="262"/>
      <c r="D12" s="262"/>
      <c r="E12" s="262"/>
      <c r="F12" s="262"/>
      <c r="G12" s="262"/>
      <c r="H12" s="262"/>
      <c r="I12" s="262"/>
      <c r="J12" s="263"/>
    </row>
    <row r="13" spans="1:11" ht="4.5" customHeight="1" thickBot="1">
      <c r="A13" s="8"/>
      <c r="B13" s="4"/>
      <c r="C13" s="4"/>
      <c r="D13" s="5"/>
      <c r="E13" s="5"/>
      <c r="F13" s="6"/>
      <c r="G13" s="6"/>
      <c r="H13" s="7"/>
      <c r="I13" s="7"/>
      <c r="J13" s="7"/>
    </row>
    <row r="14" spans="1:11" s="21" customFormat="1" ht="30.6" customHeight="1" thickBot="1">
      <c r="B14" s="90" t="s">
        <v>2</v>
      </c>
      <c r="C14" s="96" t="s">
        <v>8</v>
      </c>
      <c r="D14" s="96" t="s">
        <v>3</v>
      </c>
      <c r="E14" s="97" t="s">
        <v>4</v>
      </c>
      <c r="F14" s="97" t="s">
        <v>9</v>
      </c>
      <c r="G14" s="98" t="s">
        <v>10</v>
      </c>
      <c r="H14" s="99" t="s">
        <v>11</v>
      </c>
      <c r="I14" s="100" t="s">
        <v>12</v>
      </c>
      <c r="J14" s="101" t="s">
        <v>5</v>
      </c>
    </row>
    <row r="15" spans="1:11" s="21" customFormat="1" ht="4.5" customHeight="1">
      <c r="B15" s="125"/>
      <c r="C15" s="125"/>
      <c r="D15" s="125"/>
      <c r="E15" s="125"/>
      <c r="F15" s="125"/>
      <c r="G15" s="126"/>
      <c r="H15" s="127"/>
      <c r="I15" s="127"/>
      <c r="J15" s="126"/>
    </row>
    <row r="16" spans="1:11" s="21" customFormat="1" ht="11.25" customHeight="1">
      <c r="B16" s="248" t="s">
        <v>136</v>
      </c>
      <c r="C16" s="248"/>
      <c r="D16" s="248"/>
      <c r="E16" s="248"/>
      <c r="F16" s="248"/>
      <c r="G16" s="248"/>
      <c r="H16" s="248"/>
      <c r="I16" s="248"/>
      <c r="J16" s="128">
        <f>J59</f>
        <v>117200.2</v>
      </c>
    </row>
    <row r="17" spans="1:11" s="21" customFormat="1" ht="4.5" customHeight="1">
      <c r="B17" s="24"/>
      <c r="C17" s="24"/>
      <c r="D17" s="24"/>
      <c r="E17" s="25"/>
      <c r="F17" s="26"/>
      <c r="G17" s="27"/>
      <c r="H17" s="28"/>
      <c r="I17" s="28"/>
      <c r="J17" s="28"/>
      <c r="K17" s="29"/>
    </row>
    <row r="18" spans="1:11" s="35" customFormat="1" ht="9.6">
      <c r="A18" s="34"/>
      <c r="B18" s="114">
        <v>1</v>
      </c>
      <c r="C18" s="114"/>
      <c r="D18" s="114"/>
      <c r="E18" s="115" t="s">
        <v>61</v>
      </c>
      <c r="F18" s="115"/>
      <c r="G18" s="116"/>
      <c r="H18" s="117"/>
      <c r="I18" s="118"/>
      <c r="J18" s="118">
        <f>J21</f>
        <v>2855.2</v>
      </c>
      <c r="K18" s="124"/>
    </row>
    <row r="19" spans="1:11" s="37" customFormat="1" ht="42" customHeight="1">
      <c r="A19" s="36"/>
      <c r="B19" s="112" t="s">
        <v>59</v>
      </c>
      <c r="C19" s="158" t="s">
        <v>124</v>
      </c>
      <c r="D19" s="158" t="s">
        <v>126</v>
      </c>
      <c r="E19" s="159" t="s">
        <v>90</v>
      </c>
      <c r="F19" s="107" t="s">
        <v>74</v>
      </c>
      <c r="G19" s="169">
        <v>1</v>
      </c>
      <c r="H19" s="108">
        <v>836.4</v>
      </c>
      <c r="I19" s="109">
        <f t="shared" ref="I19" si="0">ROUND(H19*(1+$H$8),2)</f>
        <v>1041.07</v>
      </c>
      <c r="J19" s="113">
        <f t="shared" ref="J19" si="1">ROUND(G19*I19,2)</f>
        <v>1041.07</v>
      </c>
    </row>
    <row r="20" spans="1:11" s="37" customFormat="1" ht="28.8">
      <c r="A20" s="36"/>
      <c r="B20" s="112" t="s">
        <v>130</v>
      </c>
      <c r="C20" s="158" t="s">
        <v>124</v>
      </c>
      <c r="D20" s="158" t="s">
        <v>131</v>
      </c>
      <c r="E20" s="159" t="s">
        <v>132</v>
      </c>
      <c r="F20" s="107" t="s">
        <v>46</v>
      </c>
      <c r="G20" s="169">
        <f>13+13+0.5+0.5</f>
        <v>27</v>
      </c>
      <c r="H20" s="108">
        <v>53.98</v>
      </c>
      <c r="I20" s="109">
        <f t="shared" ref="I20" si="2">ROUND(H20*(1+$H$8),2)</f>
        <v>67.19</v>
      </c>
      <c r="J20" s="113">
        <f t="shared" ref="J20" si="3">ROUND(G20*I20,2)</f>
        <v>1814.13</v>
      </c>
    </row>
    <row r="21" spans="1:11" s="37" customFormat="1" ht="9.75" customHeight="1">
      <c r="A21" s="36"/>
      <c r="B21" s="120"/>
      <c r="C21" s="121"/>
      <c r="D21" s="121"/>
      <c r="E21" s="122"/>
      <c r="F21" s="122"/>
      <c r="G21" s="123"/>
      <c r="H21" s="253" t="s">
        <v>60</v>
      </c>
      <c r="I21" s="254"/>
      <c r="J21" s="119">
        <f>SUM(J19:J20)</f>
        <v>2855.2</v>
      </c>
      <c r="K21" s="36"/>
    </row>
    <row r="22" spans="1:11" s="21" customFormat="1" ht="5.25" customHeight="1">
      <c r="B22" s="24"/>
      <c r="C22" s="24"/>
      <c r="D22" s="24"/>
      <c r="E22" s="25"/>
      <c r="F22" s="26"/>
      <c r="G22" s="27"/>
      <c r="H22" s="28"/>
      <c r="I22" s="28"/>
      <c r="J22" s="28"/>
      <c r="K22" s="29"/>
    </row>
    <row r="23" spans="1:11" s="35" customFormat="1" ht="9.6">
      <c r="A23" s="34"/>
      <c r="B23" s="114">
        <v>2</v>
      </c>
      <c r="C23" s="114"/>
      <c r="D23" s="114"/>
      <c r="E23" s="115" t="s">
        <v>179</v>
      </c>
      <c r="F23" s="115"/>
      <c r="G23" s="116"/>
      <c r="H23" s="117"/>
      <c r="I23" s="118"/>
      <c r="J23" s="118">
        <f>J46</f>
        <v>105870</v>
      </c>
      <c r="K23" s="124"/>
    </row>
    <row r="24" spans="1:11" s="35" customFormat="1" ht="9.6">
      <c r="A24" s="34"/>
      <c r="B24" s="213" t="s">
        <v>85</v>
      </c>
      <c r="C24" s="214"/>
      <c r="D24" s="215"/>
      <c r="E24" s="216" t="s">
        <v>62</v>
      </c>
      <c r="F24" s="217"/>
      <c r="G24" s="218"/>
      <c r="H24" s="218"/>
      <c r="I24" s="219"/>
      <c r="J24" s="220">
        <f>SUM(J25:J26)</f>
        <v>103.74000000000001</v>
      </c>
      <c r="K24" s="34"/>
    </row>
    <row r="25" spans="1:11" s="35" customFormat="1" ht="9.6">
      <c r="A25" s="34"/>
      <c r="B25" s="112" t="s">
        <v>118</v>
      </c>
      <c r="C25" s="158" t="s">
        <v>35</v>
      </c>
      <c r="D25" s="158">
        <v>98524</v>
      </c>
      <c r="E25" s="159" t="s">
        <v>137</v>
      </c>
      <c r="F25" s="107" t="s">
        <v>45</v>
      </c>
      <c r="G25" s="169">
        <f>13*0.5</f>
        <v>6.5</v>
      </c>
      <c r="H25" s="108">
        <v>3.1</v>
      </c>
      <c r="I25" s="109">
        <f t="shared" ref="I25:I26" si="4">ROUND(H25*(1+$H$8),2)</f>
        <v>3.86</v>
      </c>
      <c r="J25" s="113">
        <f t="shared" ref="J25:J26" si="5">ROUND(G25*I25,2)</f>
        <v>25.09</v>
      </c>
      <c r="K25" s="34"/>
    </row>
    <row r="26" spans="1:11" s="37" customFormat="1" ht="19.2">
      <c r="A26" s="36"/>
      <c r="B26" s="112" t="s">
        <v>123</v>
      </c>
      <c r="C26" s="158" t="s">
        <v>58</v>
      </c>
      <c r="D26" s="158" t="s">
        <v>121</v>
      </c>
      <c r="E26" s="159" t="s">
        <v>122</v>
      </c>
      <c r="F26" s="107" t="s">
        <v>45</v>
      </c>
      <c r="G26" s="169">
        <f>13*0.5</f>
        <v>6.5</v>
      </c>
      <c r="H26" s="108">
        <v>9.7200000000000006</v>
      </c>
      <c r="I26" s="225">
        <f t="shared" si="4"/>
        <v>12.1</v>
      </c>
      <c r="J26" s="224">
        <f t="shared" si="5"/>
        <v>78.650000000000006</v>
      </c>
    </row>
    <row r="27" spans="1:11" s="35" customFormat="1" ht="9.6">
      <c r="A27" s="34"/>
      <c r="B27" s="213" t="s">
        <v>86</v>
      </c>
      <c r="C27" s="214"/>
      <c r="D27" s="215"/>
      <c r="E27" s="216" t="s">
        <v>138</v>
      </c>
      <c r="F27" s="217"/>
      <c r="G27" s="218"/>
      <c r="H27" s="218"/>
      <c r="I27" s="222"/>
      <c r="J27" s="223">
        <f>SUM(J28:J43)</f>
        <v>19923.45</v>
      </c>
      <c r="K27" s="34"/>
    </row>
    <row r="28" spans="1:11" s="37" customFormat="1" ht="19.2">
      <c r="A28" s="36"/>
      <c r="B28" s="110" t="s">
        <v>119</v>
      </c>
      <c r="C28" s="158" t="s">
        <v>35</v>
      </c>
      <c r="D28" s="104">
        <v>96529</v>
      </c>
      <c r="E28" s="176" t="s">
        <v>89</v>
      </c>
      <c r="F28" s="103" t="s">
        <v>45</v>
      </c>
      <c r="G28" s="168">
        <v>8.82</v>
      </c>
      <c r="H28" s="105">
        <v>257</v>
      </c>
      <c r="I28" s="106">
        <f t="shared" ref="I28:I43" si="6">ROUND(H28*(1+$H$8),2)</f>
        <v>319.89</v>
      </c>
      <c r="J28" s="111">
        <f t="shared" ref="J28:J43" si="7">ROUND(G28*I28,2)</f>
        <v>2821.43</v>
      </c>
    </row>
    <row r="29" spans="1:11" s="37" customFormat="1" ht="19.2">
      <c r="A29" s="36"/>
      <c r="B29" s="110" t="s">
        <v>139</v>
      </c>
      <c r="C29" s="158" t="s">
        <v>35</v>
      </c>
      <c r="D29" s="221">
        <v>92770</v>
      </c>
      <c r="E29" s="176" t="s">
        <v>129</v>
      </c>
      <c r="F29" s="103" t="s">
        <v>88</v>
      </c>
      <c r="G29" s="170">
        <v>75.84</v>
      </c>
      <c r="H29" s="105">
        <v>11.07</v>
      </c>
      <c r="I29" s="106">
        <f t="shared" si="6"/>
        <v>13.78</v>
      </c>
      <c r="J29" s="113">
        <f t="shared" si="7"/>
        <v>1045.08</v>
      </c>
    </row>
    <row r="30" spans="1:11" s="37" customFormat="1" ht="19.2">
      <c r="A30" s="36"/>
      <c r="B30" s="110" t="s">
        <v>140</v>
      </c>
      <c r="C30" s="104" t="s">
        <v>35</v>
      </c>
      <c r="D30" s="221">
        <v>92768</v>
      </c>
      <c r="E30" s="176" t="s">
        <v>128</v>
      </c>
      <c r="F30" s="103" t="s">
        <v>88</v>
      </c>
      <c r="G30" s="170">
        <v>40.659999999999997</v>
      </c>
      <c r="H30" s="105">
        <v>12.76</v>
      </c>
      <c r="I30" s="106">
        <f t="shared" si="6"/>
        <v>15.88</v>
      </c>
      <c r="J30" s="113">
        <f t="shared" si="7"/>
        <v>645.67999999999995</v>
      </c>
    </row>
    <row r="31" spans="1:11" s="37" customFormat="1" ht="19.2">
      <c r="A31" s="36"/>
      <c r="B31" s="110" t="s">
        <v>141</v>
      </c>
      <c r="C31" s="158" t="s">
        <v>35</v>
      </c>
      <c r="D31" s="103">
        <v>1527</v>
      </c>
      <c r="E31" s="176" t="s">
        <v>157</v>
      </c>
      <c r="F31" s="103" t="s">
        <v>47</v>
      </c>
      <c r="G31" s="170">
        <v>3.15</v>
      </c>
      <c r="H31" s="105">
        <v>612.63</v>
      </c>
      <c r="I31" s="106">
        <f t="shared" si="6"/>
        <v>762.54</v>
      </c>
      <c r="J31" s="113">
        <f t="shared" si="7"/>
        <v>2402</v>
      </c>
    </row>
    <row r="32" spans="1:11" s="37" customFormat="1" ht="9.6">
      <c r="A32" s="36"/>
      <c r="B32" s="110" t="s">
        <v>150</v>
      </c>
      <c r="C32" s="158" t="s">
        <v>35</v>
      </c>
      <c r="D32" s="103">
        <v>4491</v>
      </c>
      <c r="E32" s="176" t="s">
        <v>156</v>
      </c>
      <c r="F32" s="103" t="s">
        <v>46</v>
      </c>
      <c r="G32" s="170">
        <v>50</v>
      </c>
      <c r="H32" s="105">
        <v>8.36</v>
      </c>
      <c r="I32" s="106">
        <f t="shared" si="6"/>
        <v>10.41</v>
      </c>
      <c r="J32" s="113">
        <f t="shared" si="7"/>
        <v>520.5</v>
      </c>
    </row>
    <row r="33" spans="1:11" s="37" customFormat="1" ht="9.6">
      <c r="A33" s="36"/>
      <c r="B33" s="110" t="s">
        <v>151</v>
      </c>
      <c r="C33" s="158" t="s">
        <v>35</v>
      </c>
      <c r="D33" s="103">
        <v>88309</v>
      </c>
      <c r="E33" s="176" t="s">
        <v>154</v>
      </c>
      <c r="F33" s="103" t="s">
        <v>153</v>
      </c>
      <c r="G33" s="170">
        <f>80</f>
        <v>80</v>
      </c>
      <c r="H33" s="105">
        <v>27.1</v>
      </c>
      <c r="I33" s="106">
        <f t="shared" si="6"/>
        <v>33.729999999999997</v>
      </c>
      <c r="J33" s="113">
        <f t="shared" si="7"/>
        <v>2698.4</v>
      </c>
    </row>
    <row r="34" spans="1:11" s="37" customFormat="1" ht="9.6">
      <c r="A34" s="36"/>
      <c r="B34" s="110" t="s">
        <v>152</v>
      </c>
      <c r="C34" s="158" t="s">
        <v>35</v>
      </c>
      <c r="D34" s="103">
        <v>88242</v>
      </c>
      <c r="E34" s="176" t="s">
        <v>155</v>
      </c>
      <c r="F34" s="103" t="s">
        <v>153</v>
      </c>
      <c r="G34" s="170">
        <v>80</v>
      </c>
      <c r="H34" s="105">
        <v>22.08</v>
      </c>
      <c r="I34" s="106">
        <f t="shared" si="6"/>
        <v>27.48</v>
      </c>
      <c r="J34" s="113">
        <f t="shared" si="7"/>
        <v>2198.4</v>
      </c>
    </row>
    <row r="35" spans="1:11" s="37" customFormat="1" ht="9.6">
      <c r="A35" s="36"/>
      <c r="B35" s="110" t="s">
        <v>159</v>
      </c>
      <c r="C35" s="158" t="s">
        <v>35</v>
      </c>
      <c r="D35" s="103">
        <v>93358</v>
      </c>
      <c r="E35" s="176" t="s">
        <v>158</v>
      </c>
      <c r="F35" s="103" t="s">
        <v>47</v>
      </c>
      <c r="G35" s="170">
        <f>20*1*0.5</f>
        <v>10</v>
      </c>
      <c r="H35" s="105">
        <v>78.88</v>
      </c>
      <c r="I35" s="109">
        <f t="shared" si="6"/>
        <v>98.18</v>
      </c>
      <c r="J35" s="113">
        <f t="shared" si="7"/>
        <v>981.8</v>
      </c>
    </row>
    <row r="36" spans="1:11" s="37" customFormat="1" ht="19.2">
      <c r="A36" s="36"/>
      <c r="B36" s="110" t="s">
        <v>160</v>
      </c>
      <c r="C36" s="158" t="s">
        <v>35</v>
      </c>
      <c r="D36" s="103">
        <v>91930</v>
      </c>
      <c r="E36" s="166" t="s">
        <v>168</v>
      </c>
      <c r="F36" s="103" t="s">
        <v>46</v>
      </c>
      <c r="G36" s="168">
        <v>20</v>
      </c>
      <c r="H36" s="105">
        <v>8.1</v>
      </c>
      <c r="I36" s="106">
        <f t="shared" si="6"/>
        <v>10.08</v>
      </c>
      <c r="J36" s="111">
        <f t="shared" si="7"/>
        <v>201.6</v>
      </c>
    </row>
    <row r="37" spans="1:11" s="37" customFormat="1" ht="19.2">
      <c r="A37" s="36"/>
      <c r="B37" s="110" t="s">
        <v>161</v>
      </c>
      <c r="C37" s="158" t="s">
        <v>35</v>
      </c>
      <c r="D37" s="164">
        <v>91844</v>
      </c>
      <c r="E37" s="166" t="s">
        <v>169</v>
      </c>
      <c r="F37" s="103" t="s">
        <v>46</v>
      </c>
      <c r="G37" s="168">
        <v>20</v>
      </c>
      <c r="H37" s="105">
        <v>6.61</v>
      </c>
      <c r="I37" s="106">
        <f t="shared" si="6"/>
        <v>8.23</v>
      </c>
      <c r="J37" s="111">
        <f t="shared" si="7"/>
        <v>164.6</v>
      </c>
    </row>
    <row r="38" spans="1:11" s="37" customFormat="1" ht="19.2">
      <c r="A38" s="36"/>
      <c r="B38" s="110" t="s">
        <v>162</v>
      </c>
      <c r="C38" s="158" t="s">
        <v>35</v>
      </c>
      <c r="D38" s="103">
        <v>97600</v>
      </c>
      <c r="E38" s="176" t="s">
        <v>170</v>
      </c>
      <c r="F38" s="103" t="s">
        <v>74</v>
      </c>
      <c r="G38" s="170">
        <v>5</v>
      </c>
      <c r="H38" s="105">
        <v>356.3</v>
      </c>
      <c r="I38" s="109">
        <f t="shared" si="6"/>
        <v>443.49</v>
      </c>
      <c r="J38" s="113">
        <f t="shared" si="7"/>
        <v>2217.4499999999998</v>
      </c>
    </row>
    <row r="39" spans="1:11" s="37" customFormat="1" ht="9.6">
      <c r="A39" s="36"/>
      <c r="B39" s="110" t="s">
        <v>163</v>
      </c>
      <c r="C39" s="158" t="s">
        <v>35</v>
      </c>
      <c r="D39" s="103">
        <v>88264</v>
      </c>
      <c r="E39" s="176" t="s">
        <v>171</v>
      </c>
      <c r="F39" s="103" t="s">
        <v>153</v>
      </c>
      <c r="G39" s="170">
        <v>16</v>
      </c>
      <c r="H39" s="105">
        <v>27.47</v>
      </c>
      <c r="I39" s="109">
        <f t="shared" si="6"/>
        <v>34.19</v>
      </c>
      <c r="J39" s="113">
        <f t="shared" si="7"/>
        <v>547.04</v>
      </c>
    </row>
    <row r="40" spans="1:11" s="37" customFormat="1" ht="19.2">
      <c r="A40" s="36"/>
      <c r="B40" s="110" t="s">
        <v>164</v>
      </c>
      <c r="C40" s="158" t="s">
        <v>124</v>
      </c>
      <c r="D40" s="164" t="s">
        <v>174</v>
      </c>
      <c r="E40" s="166" t="s">
        <v>175</v>
      </c>
      <c r="F40" s="164" t="s">
        <v>45</v>
      </c>
      <c r="G40" s="165">
        <f>8*0.5</f>
        <v>4</v>
      </c>
      <c r="H40" s="105">
        <v>13.9</v>
      </c>
      <c r="I40" s="106">
        <f t="shared" si="6"/>
        <v>17.3</v>
      </c>
      <c r="J40" s="113">
        <f t="shared" si="7"/>
        <v>69.2</v>
      </c>
    </row>
    <row r="41" spans="1:11" s="37" customFormat="1" ht="19.2">
      <c r="A41" s="36"/>
      <c r="B41" s="110" t="s">
        <v>165</v>
      </c>
      <c r="C41" s="158" t="s">
        <v>124</v>
      </c>
      <c r="D41" s="236" t="s">
        <v>176</v>
      </c>
      <c r="E41" s="237" t="s">
        <v>177</v>
      </c>
      <c r="F41" s="164" t="s">
        <v>45</v>
      </c>
      <c r="G41" s="165">
        <v>4</v>
      </c>
      <c r="H41" s="105">
        <v>31.24</v>
      </c>
      <c r="I41" s="106">
        <f t="shared" si="6"/>
        <v>38.880000000000003</v>
      </c>
      <c r="J41" s="113">
        <f t="shared" si="7"/>
        <v>155.52000000000001</v>
      </c>
    </row>
    <row r="42" spans="1:11" s="37" customFormat="1" ht="19.2">
      <c r="A42" s="36"/>
      <c r="B42" s="110" t="s">
        <v>166</v>
      </c>
      <c r="C42" s="158" t="s">
        <v>35</v>
      </c>
      <c r="D42" s="164">
        <v>88489</v>
      </c>
      <c r="E42" s="166" t="s">
        <v>173</v>
      </c>
      <c r="F42" s="234" t="s">
        <v>45</v>
      </c>
      <c r="G42" s="235">
        <v>192.35</v>
      </c>
      <c r="H42" s="105">
        <v>11.81</v>
      </c>
      <c r="I42" s="106">
        <f t="shared" si="6"/>
        <v>14.7</v>
      </c>
      <c r="J42" s="113">
        <f t="shared" si="7"/>
        <v>2827.55</v>
      </c>
    </row>
    <row r="43" spans="1:11" s="37" customFormat="1" ht="9.6">
      <c r="A43" s="36"/>
      <c r="B43" s="110" t="s">
        <v>167</v>
      </c>
      <c r="C43" s="158" t="s">
        <v>35</v>
      </c>
      <c r="D43" s="103">
        <v>88247</v>
      </c>
      <c r="E43" s="176" t="s">
        <v>172</v>
      </c>
      <c r="F43" s="103" t="s">
        <v>153</v>
      </c>
      <c r="G43" s="170">
        <v>16</v>
      </c>
      <c r="H43" s="105">
        <v>21.45</v>
      </c>
      <c r="I43" s="109">
        <f t="shared" si="6"/>
        <v>26.7</v>
      </c>
      <c r="J43" s="113">
        <f t="shared" si="7"/>
        <v>427.2</v>
      </c>
    </row>
    <row r="44" spans="1:11" s="35" customFormat="1" ht="9.6">
      <c r="A44" s="34"/>
      <c r="B44" s="213" t="s">
        <v>87</v>
      </c>
      <c r="C44" s="214"/>
      <c r="D44" s="215"/>
      <c r="E44" s="216" t="s">
        <v>142</v>
      </c>
      <c r="F44" s="217"/>
      <c r="G44" s="218"/>
      <c r="H44" s="218"/>
      <c r="I44" s="233"/>
      <c r="J44" s="223">
        <f>SUM(J45)</f>
        <v>85842.81</v>
      </c>
      <c r="K44" s="34"/>
    </row>
    <row r="45" spans="1:11" s="35" customFormat="1" ht="19.2">
      <c r="A45" s="34"/>
      <c r="B45" s="112" t="s">
        <v>120</v>
      </c>
      <c r="C45" s="158" t="s">
        <v>83</v>
      </c>
      <c r="D45" s="158" t="s">
        <v>84</v>
      </c>
      <c r="E45" s="159" t="str">
        <f>COTAÇÕES!E9</f>
        <v>PRODUÇÃO E INSTALAÇÃO DE PLACAS COM LETRAS EM CAIXA ALTA - AÇO GALVANIZADO E ILUMINAÇÃO FRONTAL</v>
      </c>
      <c r="F45" s="107" t="s">
        <v>74</v>
      </c>
      <c r="G45" s="169">
        <v>1</v>
      </c>
      <c r="H45" s="108">
        <f>COTAÇÕES!I9</f>
        <v>68966.666666666672</v>
      </c>
      <c r="I45" s="109">
        <f t="shared" ref="I45" si="8">ROUND(H45*(1+$H$8),2)</f>
        <v>85842.81</v>
      </c>
      <c r="J45" s="113">
        <f t="shared" ref="J45" si="9">ROUND(G45*I45,2)</f>
        <v>85842.81</v>
      </c>
      <c r="K45" s="34"/>
    </row>
    <row r="46" spans="1:11" s="37" customFormat="1" ht="9.75" customHeight="1">
      <c r="A46" s="36"/>
      <c r="B46" s="120"/>
      <c r="C46" s="232"/>
      <c r="D46" s="232"/>
      <c r="E46" s="122" t="s">
        <v>117</v>
      </c>
      <c r="F46" s="122"/>
      <c r="G46" s="123"/>
      <c r="H46" s="253" t="s">
        <v>13</v>
      </c>
      <c r="I46" s="254"/>
      <c r="J46" s="119">
        <f>J24+J27+J44</f>
        <v>105870</v>
      </c>
      <c r="K46" s="36"/>
    </row>
    <row r="47" spans="1:11" s="21" customFormat="1" ht="4.8" customHeight="1">
      <c r="B47" s="24"/>
      <c r="C47" s="24"/>
      <c r="D47" s="24"/>
      <c r="E47" s="25"/>
      <c r="F47" s="26"/>
      <c r="G47" s="27"/>
      <c r="H47" s="28"/>
      <c r="I47" s="28"/>
      <c r="J47" s="28"/>
      <c r="K47" s="29"/>
    </row>
    <row r="48" spans="1:11" s="35" customFormat="1" ht="9.6">
      <c r="A48" s="34"/>
      <c r="B48" s="114">
        <v>3</v>
      </c>
      <c r="C48" s="114"/>
      <c r="D48" s="114"/>
      <c r="E48" s="115" t="s">
        <v>75</v>
      </c>
      <c r="F48" s="115"/>
      <c r="G48" s="116"/>
      <c r="H48" s="117"/>
      <c r="I48" s="118"/>
      <c r="J48" s="118">
        <f>J51</f>
        <v>7581</v>
      </c>
    </row>
    <row r="49" spans="1:13" s="35" customFormat="1" ht="19.2">
      <c r="A49" s="34"/>
      <c r="B49" s="163" t="s">
        <v>0</v>
      </c>
      <c r="C49" s="164" t="s">
        <v>58</v>
      </c>
      <c r="D49" s="164" t="s">
        <v>79</v>
      </c>
      <c r="E49" s="167" t="s">
        <v>80</v>
      </c>
      <c r="F49" s="164" t="s">
        <v>45</v>
      </c>
      <c r="G49" s="173">
        <v>100</v>
      </c>
      <c r="H49" s="105">
        <v>30.66</v>
      </c>
      <c r="I49" s="106">
        <f t="shared" ref="I49:I50" si="10">ROUND(H49*(1+$H$8),2)</f>
        <v>38.159999999999997</v>
      </c>
      <c r="J49" s="111">
        <f>ROUND(G49*I49,2)</f>
        <v>3816</v>
      </c>
      <c r="K49" s="34"/>
    </row>
    <row r="50" spans="1:13" s="37" customFormat="1" ht="9.6">
      <c r="A50" s="36"/>
      <c r="B50" s="163" t="s">
        <v>76</v>
      </c>
      <c r="C50" s="171" t="s">
        <v>35</v>
      </c>
      <c r="D50" s="171">
        <v>98509</v>
      </c>
      <c r="E50" s="172" t="s">
        <v>81</v>
      </c>
      <c r="F50" s="164" t="s">
        <v>74</v>
      </c>
      <c r="G50" s="165">
        <v>50</v>
      </c>
      <c r="H50" s="105">
        <v>60.5</v>
      </c>
      <c r="I50" s="106">
        <f t="shared" si="10"/>
        <v>75.3</v>
      </c>
      <c r="J50" s="111">
        <f t="shared" ref="J50" si="11">ROUND(G50*I50,2)</f>
        <v>3765</v>
      </c>
    </row>
    <row r="51" spans="1:13" s="37" customFormat="1" ht="9.75" customHeight="1">
      <c r="A51" s="36"/>
      <c r="B51" s="174"/>
      <c r="C51" s="175"/>
      <c r="D51" s="175"/>
      <c r="E51" s="122"/>
      <c r="F51" s="122"/>
      <c r="G51" s="123"/>
      <c r="H51" s="253" t="s">
        <v>31</v>
      </c>
      <c r="I51" s="254"/>
      <c r="J51" s="119">
        <f>SUM(J49:J50)</f>
        <v>7581</v>
      </c>
      <c r="K51" s="36"/>
    </row>
    <row r="52" spans="1:13" s="21" customFormat="1" ht="4.8" customHeight="1">
      <c r="B52" s="24"/>
      <c r="C52" s="24"/>
      <c r="D52" s="24"/>
      <c r="E52" s="25"/>
      <c r="F52" s="26"/>
      <c r="G52" s="27"/>
      <c r="H52" s="28"/>
      <c r="I52" s="28"/>
      <c r="J52" s="28"/>
      <c r="K52" s="29"/>
    </row>
    <row r="53" spans="1:13" s="35" customFormat="1" ht="9.6">
      <c r="A53" s="34"/>
      <c r="B53" s="114">
        <v>4</v>
      </c>
      <c r="C53" s="114"/>
      <c r="D53" s="114"/>
      <c r="E53" s="115" t="s">
        <v>63</v>
      </c>
      <c r="F53" s="115"/>
      <c r="G53" s="116"/>
      <c r="H53" s="117"/>
      <c r="I53" s="118"/>
      <c r="J53" s="118">
        <f>J55</f>
        <v>894</v>
      </c>
    </row>
    <row r="54" spans="1:13" s="37" customFormat="1" ht="9.6">
      <c r="A54" s="36"/>
      <c r="B54" s="110" t="s">
        <v>82</v>
      </c>
      <c r="C54" s="164" t="s">
        <v>58</v>
      </c>
      <c r="D54" s="164" t="s">
        <v>77</v>
      </c>
      <c r="E54" s="166" t="s">
        <v>78</v>
      </c>
      <c r="F54" s="164" t="s">
        <v>45</v>
      </c>
      <c r="G54" s="165">
        <v>100</v>
      </c>
      <c r="H54" s="105">
        <v>7.18</v>
      </c>
      <c r="I54" s="106">
        <f t="shared" ref="I54" si="12">ROUND(H54*(1+$H$8),2)</f>
        <v>8.94</v>
      </c>
      <c r="J54" s="111">
        <f>ROUND(G54*I54,2)</f>
        <v>894</v>
      </c>
    </row>
    <row r="55" spans="1:13" s="37" customFormat="1" ht="9.75" customHeight="1">
      <c r="A55" s="36"/>
      <c r="B55" s="120"/>
      <c r="C55" s="121"/>
      <c r="D55" s="121"/>
      <c r="E55" s="122"/>
      <c r="F55" s="122"/>
      <c r="G55" s="123"/>
      <c r="H55" s="253" t="s">
        <v>32</v>
      </c>
      <c r="I55" s="254"/>
      <c r="J55" s="119">
        <f>SUM(J54:J54)</f>
        <v>894</v>
      </c>
      <c r="K55" s="36"/>
    </row>
    <row r="56" spans="1:13" s="21" customFormat="1" ht="5.25" customHeight="1">
      <c r="B56" s="24"/>
      <c r="C56" s="24"/>
      <c r="D56" s="24"/>
      <c r="E56" s="25"/>
      <c r="F56" s="26"/>
      <c r="G56" s="27"/>
      <c r="H56" s="28"/>
      <c r="I56" s="28"/>
      <c r="J56" s="28"/>
      <c r="K56" s="29"/>
    </row>
    <row r="57" spans="1:13" ht="11.25" customHeight="1" thickBot="1"/>
    <row r="58" spans="1:13" ht="14.4" thickBot="1">
      <c r="B58" s="249"/>
      <c r="C58" s="250"/>
      <c r="D58" s="250"/>
      <c r="E58" s="33"/>
      <c r="F58" s="251" t="s">
        <v>34</v>
      </c>
      <c r="G58" s="251"/>
      <c r="H58" s="251"/>
      <c r="I58" s="252"/>
      <c r="J58" s="31">
        <f>(J59)/(1+$H$8)</f>
        <v>94159.395838354627</v>
      </c>
    </row>
    <row r="59" spans="1:13" ht="14.4" thickBot="1">
      <c r="B59" s="249"/>
      <c r="C59" s="250"/>
      <c r="D59" s="250"/>
      <c r="E59" s="32"/>
      <c r="F59" s="256" t="s">
        <v>33</v>
      </c>
      <c r="G59" s="256"/>
      <c r="H59" s="256"/>
      <c r="I59" s="257"/>
      <c r="J59" s="30">
        <f>J18+J23+J48+J53</f>
        <v>117200.2</v>
      </c>
      <c r="L59" s="38"/>
      <c r="M59" s="41"/>
    </row>
    <row r="60" spans="1:13">
      <c r="M60" s="41"/>
    </row>
    <row r="61" spans="1:13" ht="39.6" customHeight="1">
      <c r="E61" s="41"/>
      <c r="G61" s="131"/>
      <c r="H61" s="160"/>
      <c r="I61" s="43"/>
      <c r="J61" s="131"/>
    </row>
    <row r="62" spans="1:13" ht="12.75" customHeight="1">
      <c r="E62" s="89"/>
      <c r="G62" s="240" t="s">
        <v>71</v>
      </c>
      <c r="H62" s="240"/>
      <c r="I62" s="240"/>
      <c r="J62" s="240"/>
    </row>
    <row r="63" spans="1:13" ht="11.25" customHeight="1">
      <c r="G63" s="241" t="s">
        <v>72</v>
      </c>
      <c r="H63" s="241"/>
      <c r="I63" s="241"/>
      <c r="J63" s="241"/>
    </row>
    <row r="64" spans="1:13" ht="11.25" customHeight="1">
      <c r="G64" s="241" t="s">
        <v>181</v>
      </c>
      <c r="H64" s="241"/>
      <c r="I64" s="241"/>
      <c r="J64" s="241"/>
    </row>
  </sheetData>
  <mergeCells count="23">
    <mergeCell ref="B2:J2"/>
    <mergeCell ref="F59:I59"/>
    <mergeCell ref="H8:H10"/>
    <mergeCell ref="H21:I21"/>
    <mergeCell ref="H46:I46"/>
    <mergeCell ref="H55:I55"/>
    <mergeCell ref="B12:J12"/>
    <mergeCell ref="B10:F10"/>
    <mergeCell ref="B8:F8"/>
    <mergeCell ref="B4:C4"/>
    <mergeCell ref="D4:I4"/>
    <mergeCell ref="B6:F6"/>
    <mergeCell ref="H6:H7"/>
    <mergeCell ref="I6:J7"/>
    <mergeCell ref="G62:J62"/>
    <mergeCell ref="G64:J64"/>
    <mergeCell ref="G63:J63"/>
    <mergeCell ref="I8:J10"/>
    <mergeCell ref="B16:I16"/>
    <mergeCell ref="B58:D58"/>
    <mergeCell ref="B59:D59"/>
    <mergeCell ref="F58:I58"/>
    <mergeCell ref="H51:I51"/>
  </mergeCells>
  <conditionalFormatting sqref="G21">
    <cfRule type="cellIs" dxfId="7" priority="21" stopIfTrue="1" operator="equal">
      <formula>0</formula>
    </cfRule>
  </conditionalFormatting>
  <conditionalFormatting sqref="G46">
    <cfRule type="cellIs" dxfId="6" priority="16" stopIfTrue="1" operator="equal">
      <formula>0</formula>
    </cfRule>
  </conditionalFormatting>
  <conditionalFormatting sqref="G55">
    <cfRule type="cellIs" dxfId="5" priority="15" stopIfTrue="1" operator="equal">
      <formula>0</formula>
    </cfRule>
  </conditionalFormatting>
  <conditionalFormatting sqref="G51">
    <cfRule type="cellIs" dxfId="4" priority="2" stopIfTrue="1" operator="equal">
      <formula>0</formula>
    </cfRule>
  </conditionalFormatting>
  <printOptions horizontalCentered="1"/>
  <pageMargins left="0.25" right="0.25" top="0.75" bottom="0.75" header="0.3" footer="0.3"/>
  <pageSetup paperSize="9" scale="70" fitToHeight="0" orientation="portrait" horizontalDpi="4294967293" verticalDpi="4294967293" r:id="rId1"/>
  <headerFooter scaleWithDoc="0">
    <oddFooter>&amp;R&amp;"Arial,Itálico"&amp;7Página: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2"/>
  <dimension ref="A2:F24"/>
  <sheetViews>
    <sheetView showGridLines="0" view="pageBreakPreview" topLeftCell="A4" zoomScaleNormal="120" zoomScaleSheetLayoutView="100" workbookViewId="0">
      <selection activeCell="C21" sqref="C21"/>
    </sheetView>
  </sheetViews>
  <sheetFormatPr defaultRowHeight="13.8"/>
  <cols>
    <col min="1" max="1" width="9.109375" style="1"/>
    <col min="2" max="2" width="10.6640625" style="1" customWidth="1"/>
    <col min="3" max="3" width="67.109375" style="1" customWidth="1"/>
    <col min="4" max="4" width="15.88671875" style="3" customWidth="1"/>
    <col min="5" max="5" width="17.109375" style="3" customWidth="1"/>
    <col min="6" max="7" width="9.109375" style="1"/>
    <col min="8" max="8" width="13.44140625" style="1" customWidth="1"/>
    <col min="9" max="255" width="9.109375" style="1"/>
    <col min="256" max="256" width="7.44140625" style="1" customWidth="1"/>
    <col min="257" max="257" width="45.44140625" style="1" customWidth="1"/>
    <col min="258" max="258" width="4.5546875" style="1" customWidth="1"/>
    <col min="259" max="259" width="9.5546875" style="1" customWidth="1"/>
    <col min="260" max="260" width="12.6640625" style="1" customWidth="1"/>
    <col min="261" max="261" width="14" style="1" customWidth="1"/>
    <col min="262" max="263" width="9.109375" style="1"/>
    <col min="264" max="264" width="13.44140625" style="1" customWidth="1"/>
    <col min="265" max="511" width="9.109375" style="1"/>
    <col min="512" max="512" width="7.44140625" style="1" customWidth="1"/>
    <col min="513" max="513" width="45.44140625" style="1" customWidth="1"/>
    <col min="514" max="514" width="4.5546875" style="1" customWidth="1"/>
    <col min="515" max="515" width="9.5546875" style="1" customWidth="1"/>
    <col min="516" max="516" width="12.6640625" style="1" customWidth="1"/>
    <col min="517" max="517" width="14" style="1" customWidth="1"/>
    <col min="518" max="519" width="9.109375" style="1"/>
    <col min="520" max="520" width="13.44140625" style="1" customWidth="1"/>
    <col min="521" max="767" width="9.109375" style="1"/>
    <col min="768" max="768" width="7.44140625" style="1" customWidth="1"/>
    <col min="769" max="769" width="45.44140625" style="1" customWidth="1"/>
    <col min="770" max="770" width="4.5546875" style="1" customWidth="1"/>
    <col min="771" max="771" width="9.5546875" style="1" customWidth="1"/>
    <col min="772" max="772" width="12.6640625" style="1" customWidth="1"/>
    <col min="773" max="773" width="14" style="1" customWidth="1"/>
    <col min="774" max="775" width="9.109375" style="1"/>
    <col min="776" max="776" width="13.44140625" style="1" customWidth="1"/>
    <col min="777" max="1023" width="9.109375" style="1"/>
    <col min="1024" max="1024" width="7.44140625" style="1" customWidth="1"/>
    <col min="1025" max="1025" width="45.44140625" style="1" customWidth="1"/>
    <col min="1026" max="1026" width="4.5546875" style="1" customWidth="1"/>
    <col min="1027" max="1027" width="9.5546875" style="1" customWidth="1"/>
    <col min="1028" max="1028" width="12.6640625" style="1" customWidth="1"/>
    <col min="1029" max="1029" width="14" style="1" customWidth="1"/>
    <col min="1030" max="1031" width="9.109375" style="1"/>
    <col min="1032" max="1032" width="13.44140625" style="1" customWidth="1"/>
    <col min="1033" max="1279" width="9.109375" style="1"/>
    <col min="1280" max="1280" width="7.44140625" style="1" customWidth="1"/>
    <col min="1281" max="1281" width="45.44140625" style="1" customWidth="1"/>
    <col min="1282" max="1282" width="4.5546875" style="1" customWidth="1"/>
    <col min="1283" max="1283" width="9.5546875" style="1" customWidth="1"/>
    <col min="1284" max="1284" width="12.6640625" style="1" customWidth="1"/>
    <col min="1285" max="1285" width="14" style="1" customWidth="1"/>
    <col min="1286" max="1287" width="9.109375" style="1"/>
    <col min="1288" max="1288" width="13.44140625" style="1" customWidth="1"/>
    <col min="1289" max="1535" width="9.109375" style="1"/>
    <col min="1536" max="1536" width="7.44140625" style="1" customWidth="1"/>
    <col min="1537" max="1537" width="45.44140625" style="1" customWidth="1"/>
    <col min="1538" max="1538" width="4.5546875" style="1" customWidth="1"/>
    <col min="1539" max="1539" width="9.5546875" style="1" customWidth="1"/>
    <col min="1540" max="1540" width="12.6640625" style="1" customWidth="1"/>
    <col min="1541" max="1541" width="14" style="1" customWidth="1"/>
    <col min="1542" max="1543" width="9.109375" style="1"/>
    <col min="1544" max="1544" width="13.44140625" style="1" customWidth="1"/>
    <col min="1545" max="1791" width="9.109375" style="1"/>
    <col min="1792" max="1792" width="7.44140625" style="1" customWidth="1"/>
    <col min="1793" max="1793" width="45.44140625" style="1" customWidth="1"/>
    <col min="1794" max="1794" width="4.5546875" style="1" customWidth="1"/>
    <col min="1795" max="1795" width="9.5546875" style="1" customWidth="1"/>
    <col min="1796" max="1796" width="12.6640625" style="1" customWidth="1"/>
    <col min="1797" max="1797" width="14" style="1" customWidth="1"/>
    <col min="1798" max="1799" width="9.109375" style="1"/>
    <col min="1800" max="1800" width="13.44140625" style="1" customWidth="1"/>
    <col min="1801" max="2047" width="9.109375" style="1"/>
    <col min="2048" max="2048" width="7.44140625" style="1" customWidth="1"/>
    <col min="2049" max="2049" width="45.44140625" style="1" customWidth="1"/>
    <col min="2050" max="2050" width="4.5546875" style="1" customWidth="1"/>
    <col min="2051" max="2051" width="9.5546875" style="1" customWidth="1"/>
    <col min="2052" max="2052" width="12.6640625" style="1" customWidth="1"/>
    <col min="2053" max="2053" width="14" style="1" customWidth="1"/>
    <col min="2054" max="2055" width="9.109375" style="1"/>
    <col min="2056" max="2056" width="13.44140625" style="1" customWidth="1"/>
    <col min="2057" max="2303" width="9.109375" style="1"/>
    <col min="2304" max="2304" width="7.44140625" style="1" customWidth="1"/>
    <col min="2305" max="2305" width="45.44140625" style="1" customWidth="1"/>
    <col min="2306" max="2306" width="4.5546875" style="1" customWidth="1"/>
    <col min="2307" max="2307" width="9.5546875" style="1" customWidth="1"/>
    <col min="2308" max="2308" width="12.6640625" style="1" customWidth="1"/>
    <col min="2309" max="2309" width="14" style="1" customWidth="1"/>
    <col min="2310" max="2311" width="9.109375" style="1"/>
    <col min="2312" max="2312" width="13.44140625" style="1" customWidth="1"/>
    <col min="2313" max="2559" width="9.109375" style="1"/>
    <col min="2560" max="2560" width="7.44140625" style="1" customWidth="1"/>
    <col min="2561" max="2561" width="45.44140625" style="1" customWidth="1"/>
    <col min="2562" max="2562" width="4.5546875" style="1" customWidth="1"/>
    <col min="2563" max="2563" width="9.5546875" style="1" customWidth="1"/>
    <col min="2564" max="2564" width="12.6640625" style="1" customWidth="1"/>
    <col min="2565" max="2565" width="14" style="1" customWidth="1"/>
    <col min="2566" max="2567" width="9.109375" style="1"/>
    <col min="2568" max="2568" width="13.44140625" style="1" customWidth="1"/>
    <col min="2569" max="2815" width="9.109375" style="1"/>
    <col min="2816" max="2816" width="7.44140625" style="1" customWidth="1"/>
    <col min="2817" max="2817" width="45.44140625" style="1" customWidth="1"/>
    <col min="2818" max="2818" width="4.5546875" style="1" customWidth="1"/>
    <col min="2819" max="2819" width="9.5546875" style="1" customWidth="1"/>
    <col min="2820" max="2820" width="12.6640625" style="1" customWidth="1"/>
    <col min="2821" max="2821" width="14" style="1" customWidth="1"/>
    <col min="2822" max="2823" width="9.109375" style="1"/>
    <col min="2824" max="2824" width="13.44140625" style="1" customWidth="1"/>
    <col min="2825" max="3071" width="9.109375" style="1"/>
    <col min="3072" max="3072" width="7.44140625" style="1" customWidth="1"/>
    <col min="3073" max="3073" width="45.44140625" style="1" customWidth="1"/>
    <col min="3074" max="3074" width="4.5546875" style="1" customWidth="1"/>
    <col min="3075" max="3075" width="9.5546875" style="1" customWidth="1"/>
    <col min="3076" max="3076" width="12.6640625" style="1" customWidth="1"/>
    <col min="3077" max="3077" width="14" style="1" customWidth="1"/>
    <col min="3078" max="3079" width="9.109375" style="1"/>
    <col min="3080" max="3080" width="13.44140625" style="1" customWidth="1"/>
    <col min="3081" max="3327" width="9.109375" style="1"/>
    <col min="3328" max="3328" width="7.44140625" style="1" customWidth="1"/>
    <col min="3329" max="3329" width="45.44140625" style="1" customWidth="1"/>
    <col min="3330" max="3330" width="4.5546875" style="1" customWidth="1"/>
    <col min="3331" max="3331" width="9.5546875" style="1" customWidth="1"/>
    <col min="3332" max="3332" width="12.6640625" style="1" customWidth="1"/>
    <col min="3333" max="3333" width="14" style="1" customWidth="1"/>
    <col min="3334" max="3335" width="9.109375" style="1"/>
    <col min="3336" max="3336" width="13.44140625" style="1" customWidth="1"/>
    <col min="3337" max="3583" width="9.109375" style="1"/>
    <col min="3584" max="3584" width="7.44140625" style="1" customWidth="1"/>
    <col min="3585" max="3585" width="45.44140625" style="1" customWidth="1"/>
    <col min="3586" max="3586" width="4.5546875" style="1" customWidth="1"/>
    <col min="3587" max="3587" width="9.5546875" style="1" customWidth="1"/>
    <col min="3588" max="3588" width="12.6640625" style="1" customWidth="1"/>
    <col min="3589" max="3589" width="14" style="1" customWidth="1"/>
    <col min="3590" max="3591" width="9.109375" style="1"/>
    <col min="3592" max="3592" width="13.44140625" style="1" customWidth="1"/>
    <col min="3593" max="3839" width="9.109375" style="1"/>
    <col min="3840" max="3840" width="7.44140625" style="1" customWidth="1"/>
    <col min="3841" max="3841" width="45.44140625" style="1" customWidth="1"/>
    <col min="3842" max="3842" width="4.5546875" style="1" customWidth="1"/>
    <col min="3843" max="3843" width="9.5546875" style="1" customWidth="1"/>
    <col min="3844" max="3844" width="12.6640625" style="1" customWidth="1"/>
    <col min="3845" max="3845" width="14" style="1" customWidth="1"/>
    <col min="3846" max="3847" width="9.109375" style="1"/>
    <col min="3848" max="3848" width="13.44140625" style="1" customWidth="1"/>
    <col min="3849" max="4095" width="9.109375" style="1"/>
    <col min="4096" max="4096" width="7.44140625" style="1" customWidth="1"/>
    <col min="4097" max="4097" width="45.44140625" style="1" customWidth="1"/>
    <col min="4098" max="4098" width="4.5546875" style="1" customWidth="1"/>
    <col min="4099" max="4099" width="9.5546875" style="1" customWidth="1"/>
    <col min="4100" max="4100" width="12.6640625" style="1" customWidth="1"/>
    <col min="4101" max="4101" width="14" style="1" customWidth="1"/>
    <col min="4102" max="4103" width="9.109375" style="1"/>
    <col min="4104" max="4104" width="13.44140625" style="1" customWidth="1"/>
    <col min="4105" max="4351" width="9.109375" style="1"/>
    <col min="4352" max="4352" width="7.44140625" style="1" customWidth="1"/>
    <col min="4353" max="4353" width="45.44140625" style="1" customWidth="1"/>
    <col min="4354" max="4354" width="4.5546875" style="1" customWidth="1"/>
    <col min="4355" max="4355" width="9.5546875" style="1" customWidth="1"/>
    <col min="4356" max="4356" width="12.6640625" style="1" customWidth="1"/>
    <col min="4357" max="4357" width="14" style="1" customWidth="1"/>
    <col min="4358" max="4359" width="9.109375" style="1"/>
    <col min="4360" max="4360" width="13.44140625" style="1" customWidth="1"/>
    <col min="4361" max="4607" width="9.109375" style="1"/>
    <col min="4608" max="4608" width="7.44140625" style="1" customWidth="1"/>
    <col min="4609" max="4609" width="45.44140625" style="1" customWidth="1"/>
    <col min="4610" max="4610" width="4.5546875" style="1" customWidth="1"/>
    <col min="4611" max="4611" width="9.5546875" style="1" customWidth="1"/>
    <col min="4612" max="4612" width="12.6640625" style="1" customWidth="1"/>
    <col min="4613" max="4613" width="14" style="1" customWidth="1"/>
    <col min="4614" max="4615" width="9.109375" style="1"/>
    <col min="4616" max="4616" width="13.44140625" style="1" customWidth="1"/>
    <col min="4617" max="4863" width="9.109375" style="1"/>
    <col min="4864" max="4864" width="7.44140625" style="1" customWidth="1"/>
    <col min="4865" max="4865" width="45.44140625" style="1" customWidth="1"/>
    <col min="4866" max="4866" width="4.5546875" style="1" customWidth="1"/>
    <col min="4867" max="4867" width="9.5546875" style="1" customWidth="1"/>
    <col min="4868" max="4868" width="12.6640625" style="1" customWidth="1"/>
    <col min="4869" max="4869" width="14" style="1" customWidth="1"/>
    <col min="4870" max="4871" width="9.109375" style="1"/>
    <col min="4872" max="4872" width="13.44140625" style="1" customWidth="1"/>
    <col min="4873" max="5119" width="9.109375" style="1"/>
    <col min="5120" max="5120" width="7.44140625" style="1" customWidth="1"/>
    <col min="5121" max="5121" width="45.44140625" style="1" customWidth="1"/>
    <col min="5122" max="5122" width="4.5546875" style="1" customWidth="1"/>
    <col min="5123" max="5123" width="9.5546875" style="1" customWidth="1"/>
    <col min="5124" max="5124" width="12.6640625" style="1" customWidth="1"/>
    <col min="5125" max="5125" width="14" style="1" customWidth="1"/>
    <col min="5126" max="5127" width="9.109375" style="1"/>
    <col min="5128" max="5128" width="13.44140625" style="1" customWidth="1"/>
    <col min="5129" max="5375" width="9.109375" style="1"/>
    <col min="5376" max="5376" width="7.44140625" style="1" customWidth="1"/>
    <col min="5377" max="5377" width="45.44140625" style="1" customWidth="1"/>
    <col min="5378" max="5378" width="4.5546875" style="1" customWidth="1"/>
    <col min="5379" max="5379" width="9.5546875" style="1" customWidth="1"/>
    <col min="5380" max="5380" width="12.6640625" style="1" customWidth="1"/>
    <col min="5381" max="5381" width="14" style="1" customWidth="1"/>
    <col min="5382" max="5383" width="9.109375" style="1"/>
    <col min="5384" max="5384" width="13.44140625" style="1" customWidth="1"/>
    <col min="5385" max="5631" width="9.109375" style="1"/>
    <col min="5632" max="5632" width="7.44140625" style="1" customWidth="1"/>
    <col min="5633" max="5633" width="45.44140625" style="1" customWidth="1"/>
    <col min="5634" max="5634" width="4.5546875" style="1" customWidth="1"/>
    <col min="5635" max="5635" width="9.5546875" style="1" customWidth="1"/>
    <col min="5636" max="5636" width="12.6640625" style="1" customWidth="1"/>
    <col min="5637" max="5637" width="14" style="1" customWidth="1"/>
    <col min="5638" max="5639" width="9.109375" style="1"/>
    <col min="5640" max="5640" width="13.44140625" style="1" customWidth="1"/>
    <col min="5641" max="5887" width="9.109375" style="1"/>
    <col min="5888" max="5888" width="7.44140625" style="1" customWidth="1"/>
    <col min="5889" max="5889" width="45.44140625" style="1" customWidth="1"/>
    <col min="5890" max="5890" width="4.5546875" style="1" customWidth="1"/>
    <col min="5891" max="5891" width="9.5546875" style="1" customWidth="1"/>
    <col min="5892" max="5892" width="12.6640625" style="1" customWidth="1"/>
    <col min="5893" max="5893" width="14" style="1" customWidth="1"/>
    <col min="5894" max="5895" width="9.109375" style="1"/>
    <col min="5896" max="5896" width="13.44140625" style="1" customWidth="1"/>
    <col min="5897" max="6143" width="9.109375" style="1"/>
    <col min="6144" max="6144" width="7.44140625" style="1" customWidth="1"/>
    <col min="6145" max="6145" width="45.44140625" style="1" customWidth="1"/>
    <col min="6146" max="6146" width="4.5546875" style="1" customWidth="1"/>
    <col min="6147" max="6147" width="9.5546875" style="1" customWidth="1"/>
    <col min="6148" max="6148" width="12.6640625" style="1" customWidth="1"/>
    <col min="6149" max="6149" width="14" style="1" customWidth="1"/>
    <col min="6150" max="6151" width="9.109375" style="1"/>
    <col min="6152" max="6152" width="13.44140625" style="1" customWidth="1"/>
    <col min="6153" max="6399" width="9.109375" style="1"/>
    <col min="6400" max="6400" width="7.44140625" style="1" customWidth="1"/>
    <col min="6401" max="6401" width="45.44140625" style="1" customWidth="1"/>
    <col min="6402" max="6402" width="4.5546875" style="1" customWidth="1"/>
    <col min="6403" max="6403" width="9.5546875" style="1" customWidth="1"/>
    <col min="6404" max="6404" width="12.6640625" style="1" customWidth="1"/>
    <col min="6405" max="6405" width="14" style="1" customWidth="1"/>
    <col min="6406" max="6407" width="9.109375" style="1"/>
    <col min="6408" max="6408" width="13.44140625" style="1" customWidth="1"/>
    <col min="6409" max="6655" width="9.109375" style="1"/>
    <col min="6656" max="6656" width="7.44140625" style="1" customWidth="1"/>
    <col min="6657" max="6657" width="45.44140625" style="1" customWidth="1"/>
    <col min="6658" max="6658" width="4.5546875" style="1" customWidth="1"/>
    <col min="6659" max="6659" width="9.5546875" style="1" customWidth="1"/>
    <col min="6660" max="6660" width="12.6640625" style="1" customWidth="1"/>
    <col min="6661" max="6661" width="14" style="1" customWidth="1"/>
    <col min="6662" max="6663" width="9.109375" style="1"/>
    <col min="6664" max="6664" width="13.44140625" style="1" customWidth="1"/>
    <col min="6665" max="6911" width="9.109375" style="1"/>
    <col min="6912" max="6912" width="7.44140625" style="1" customWidth="1"/>
    <col min="6913" max="6913" width="45.44140625" style="1" customWidth="1"/>
    <col min="6914" max="6914" width="4.5546875" style="1" customWidth="1"/>
    <col min="6915" max="6915" width="9.5546875" style="1" customWidth="1"/>
    <col min="6916" max="6916" width="12.6640625" style="1" customWidth="1"/>
    <col min="6917" max="6917" width="14" style="1" customWidth="1"/>
    <col min="6918" max="6919" width="9.109375" style="1"/>
    <col min="6920" max="6920" width="13.44140625" style="1" customWidth="1"/>
    <col min="6921" max="7167" width="9.109375" style="1"/>
    <col min="7168" max="7168" width="7.44140625" style="1" customWidth="1"/>
    <col min="7169" max="7169" width="45.44140625" style="1" customWidth="1"/>
    <col min="7170" max="7170" width="4.5546875" style="1" customWidth="1"/>
    <col min="7171" max="7171" width="9.5546875" style="1" customWidth="1"/>
    <col min="7172" max="7172" width="12.6640625" style="1" customWidth="1"/>
    <col min="7173" max="7173" width="14" style="1" customWidth="1"/>
    <col min="7174" max="7175" width="9.109375" style="1"/>
    <col min="7176" max="7176" width="13.44140625" style="1" customWidth="1"/>
    <col min="7177" max="7423" width="9.109375" style="1"/>
    <col min="7424" max="7424" width="7.44140625" style="1" customWidth="1"/>
    <col min="7425" max="7425" width="45.44140625" style="1" customWidth="1"/>
    <col min="7426" max="7426" width="4.5546875" style="1" customWidth="1"/>
    <col min="7427" max="7427" width="9.5546875" style="1" customWidth="1"/>
    <col min="7428" max="7428" width="12.6640625" style="1" customWidth="1"/>
    <col min="7429" max="7429" width="14" style="1" customWidth="1"/>
    <col min="7430" max="7431" width="9.109375" style="1"/>
    <col min="7432" max="7432" width="13.44140625" style="1" customWidth="1"/>
    <col min="7433" max="7679" width="9.109375" style="1"/>
    <col min="7680" max="7680" width="7.44140625" style="1" customWidth="1"/>
    <col min="7681" max="7681" width="45.44140625" style="1" customWidth="1"/>
    <col min="7682" max="7682" width="4.5546875" style="1" customWidth="1"/>
    <col min="7683" max="7683" width="9.5546875" style="1" customWidth="1"/>
    <col min="7684" max="7684" width="12.6640625" style="1" customWidth="1"/>
    <col min="7685" max="7685" width="14" style="1" customWidth="1"/>
    <col min="7686" max="7687" width="9.109375" style="1"/>
    <col min="7688" max="7688" width="13.44140625" style="1" customWidth="1"/>
    <col min="7689" max="7935" width="9.109375" style="1"/>
    <col min="7936" max="7936" width="7.44140625" style="1" customWidth="1"/>
    <col min="7937" max="7937" width="45.44140625" style="1" customWidth="1"/>
    <col min="7938" max="7938" width="4.5546875" style="1" customWidth="1"/>
    <col min="7939" max="7939" width="9.5546875" style="1" customWidth="1"/>
    <col min="7940" max="7940" width="12.6640625" style="1" customWidth="1"/>
    <col min="7941" max="7941" width="14" style="1" customWidth="1"/>
    <col min="7942" max="7943" width="9.109375" style="1"/>
    <col min="7944" max="7944" width="13.44140625" style="1" customWidth="1"/>
    <col min="7945" max="8191" width="9.109375" style="1"/>
    <col min="8192" max="8192" width="7.44140625" style="1" customWidth="1"/>
    <col min="8193" max="8193" width="45.44140625" style="1" customWidth="1"/>
    <col min="8194" max="8194" width="4.5546875" style="1" customWidth="1"/>
    <col min="8195" max="8195" width="9.5546875" style="1" customWidth="1"/>
    <col min="8196" max="8196" width="12.6640625" style="1" customWidth="1"/>
    <col min="8197" max="8197" width="14" style="1" customWidth="1"/>
    <col min="8198" max="8199" width="9.109375" style="1"/>
    <col min="8200" max="8200" width="13.44140625" style="1" customWidth="1"/>
    <col min="8201" max="8447" width="9.109375" style="1"/>
    <col min="8448" max="8448" width="7.44140625" style="1" customWidth="1"/>
    <col min="8449" max="8449" width="45.44140625" style="1" customWidth="1"/>
    <col min="8450" max="8450" width="4.5546875" style="1" customWidth="1"/>
    <col min="8451" max="8451" width="9.5546875" style="1" customWidth="1"/>
    <col min="8452" max="8452" width="12.6640625" style="1" customWidth="1"/>
    <col min="8453" max="8453" width="14" style="1" customWidth="1"/>
    <col min="8454" max="8455" width="9.109375" style="1"/>
    <col min="8456" max="8456" width="13.44140625" style="1" customWidth="1"/>
    <col min="8457" max="8703" width="9.109375" style="1"/>
    <col min="8704" max="8704" width="7.44140625" style="1" customWidth="1"/>
    <col min="8705" max="8705" width="45.44140625" style="1" customWidth="1"/>
    <col min="8706" max="8706" width="4.5546875" style="1" customWidth="1"/>
    <col min="8707" max="8707" width="9.5546875" style="1" customWidth="1"/>
    <col min="8708" max="8708" width="12.6640625" style="1" customWidth="1"/>
    <col min="8709" max="8709" width="14" style="1" customWidth="1"/>
    <col min="8710" max="8711" width="9.109375" style="1"/>
    <col min="8712" max="8712" width="13.44140625" style="1" customWidth="1"/>
    <col min="8713" max="8959" width="9.109375" style="1"/>
    <col min="8960" max="8960" width="7.44140625" style="1" customWidth="1"/>
    <col min="8961" max="8961" width="45.44140625" style="1" customWidth="1"/>
    <col min="8962" max="8962" width="4.5546875" style="1" customWidth="1"/>
    <col min="8963" max="8963" width="9.5546875" style="1" customWidth="1"/>
    <col min="8964" max="8964" width="12.6640625" style="1" customWidth="1"/>
    <col min="8965" max="8965" width="14" style="1" customWidth="1"/>
    <col min="8966" max="8967" width="9.109375" style="1"/>
    <col min="8968" max="8968" width="13.44140625" style="1" customWidth="1"/>
    <col min="8969" max="9215" width="9.109375" style="1"/>
    <col min="9216" max="9216" width="7.44140625" style="1" customWidth="1"/>
    <col min="9217" max="9217" width="45.44140625" style="1" customWidth="1"/>
    <col min="9218" max="9218" width="4.5546875" style="1" customWidth="1"/>
    <col min="9219" max="9219" width="9.5546875" style="1" customWidth="1"/>
    <col min="9220" max="9220" width="12.6640625" style="1" customWidth="1"/>
    <col min="9221" max="9221" width="14" style="1" customWidth="1"/>
    <col min="9222" max="9223" width="9.109375" style="1"/>
    <col min="9224" max="9224" width="13.44140625" style="1" customWidth="1"/>
    <col min="9225" max="9471" width="9.109375" style="1"/>
    <col min="9472" max="9472" width="7.44140625" style="1" customWidth="1"/>
    <col min="9473" max="9473" width="45.44140625" style="1" customWidth="1"/>
    <col min="9474" max="9474" width="4.5546875" style="1" customWidth="1"/>
    <col min="9475" max="9475" width="9.5546875" style="1" customWidth="1"/>
    <col min="9476" max="9476" width="12.6640625" style="1" customWidth="1"/>
    <col min="9477" max="9477" width="14" style="1" customWidth="1"/>
    <col min="9478" max="9479" width="9.109375" style="1"/>
    <col min="9480" max="9480" width="13.44140625" style="1" customWidth="1"/>
    <col min="9481" max="9727" width="9.109375" style="1"/>
    <col min="9728" max="9728" width="7.44140625" style="1" customWidth="1"/>
    <col min="9729" max="9729" width="45.44140625" style="1" customWidth="1"/>
    <col min="9730" max="9730" width="4.5546875" style="1" customWidth="1"/>
    <col min="9731" max="9731" width="9.5546875" style="1" customWidth="1"/>
    <col min="9732" max="9732" width="12.6640625" style="1" customWidth="1"/>
    <col min="9733" max="9733" width="14" style="1" customWidth="1"/>
    <col min="9734" max="9735" width="9.109375" style="1"/>
    <col min="9736" max="9736" width="13.44140625" style="1" customWidth="1"/>
    <col min="9737" max="9983" width="9.109375" style="1"/>
    <col min="9984" max="9984" width="7.44140625" style="1" customWidth="1"/>
    <col min="9985" max="9985" width="45.44140625" style="1" customWidth="1"/>
    <col min="9986" max="9986" width="4.5546875" style="1" customWidth="1"/>
    <col min="9987" max="9987" width="9.5546875" style="1" customWidth="1"/>
    <col min="9988" max="9988" width="12.6640625" style="1" customWidth="1"/>
    <col min="9989" max="9989" width="14" style="1" customWidth="1"/>
    <col min="9990" max="9991" width="9.109375" style="1"/>
    <col min="9992" max="9992" width="13.44140625" style="1" customWidth="1"/>
    <col min="9993" max="10239" width="9.109375" style="1"/>
    <col min="10240" max="10240" width="7.44140625" style="1" customWidth="1"/>
    <col min="10241" max="10241" width="45.44140625" style="1" customWidth="1"/>
    <col min="10242" max="10242" width="4.5546875" style="1" customWidth="1"/>
    <col min="10243" max="10243" width="9.5546875" style="1" customWidth="1"/>
    <col min="10244" max="10244" width="12.6640625" style="1" customWidth="1"/>
    <col min="10245" max="10245" width="14" style="1" customWidth="1"/>
    <col min="10246" max="10247" width="9.109375" style="1"/>
    <col min="10248" max="10248" width="13.44140625" style="1" customWidth="1"/>
    <col min="10249" max="10495" width="9.109375" style="1"/>
    <col min="10496" max="10496" width="7.44140625" style="1" customWidth="1"/>
    <col min="10497" max="10497" width="45.44140625" style="1" customWidth="1"/>
    <col min="10498" max="10498" width="4.5546875" style="1" customWidth="1"/>
    <col min="10499" max="10499" width="9.5546875" style="1" customWidth="1"/>
    <col min="10500" max="10500" width="12.6640625" style="1" customWidth="1"/>
    <col min="10501" max="10501" width="14" style="1" customWidth="1"/>
    <col min="10502" max="10503" width="9.109375" style="1"/>
    <col min="10504" max="10504" width="13.44140625" style="1" customWidth="1"/>
    <col min="10505" max="10751" width="9.109375" style="1"/>
    <col min="10752" max="10752" width="7.44140625" style="1" customWidth="1"/>
    <col min="10753" max="10753" width="45.44140625" style="1" customWidth="1"/>
    <col min="10754" max="10754" width="4.5546875" style="1" customWidth="1"/>
    <col min="10755" max="10755" width="9.5546875" style="1" customWidth="1"/>
    <col min="10756" max="10756" width="12.6640625" style="1" customWidth="1"/>
    <col min="10757" max="10757" width="14" style="1" customWidth="1"/>
    <col min="10758" max="10759" width="9.109375" style="1"/>
    <col min="10760" max="10760" width="13.44140625" style="1" customWidth="1"/>
    <col min="10761" max="11007" width="9.109375" style="1"/>
    <col min="11008" max="11008" width="7.44140625" style="1" customWidth="1"/>
    <col min="11009" max="11009" width="45.44140625" style="1" customWidth="1"/>
    <col min="11010" max="11010" width="4.5546875" style="1" customWidth="1"/>
    <col min="11011" max="11011" width="9.5546875" style="1" customWidth="1"/>
    <col min="11012" max="11012" width="12.6640625" style="1" customWidth="1"/>
    <col min="11013" max="11013" width="14" style="1" customWidth="1"/>
    <col min="11014" max="11015" width="9.109375" style="1"/>
    <col min="11016" max="11016" width="13.44140625" style="1" customWidth="1"/>
    <col min="11017" max="11263" width="9.109375" style="1"/>
    <col min="11264" max="11264" width="7.44140625" style="1" customWidth="1"/>
    <col min="11265" max="11265" width="45.44140625" style="1" customWidth="1"/>
    <col min="11266" max="11266" width="4.5546875" style="1" customWidth="1"/>
    <col min="11267" max="11267" width="9.5546875" style="1" customWidth="1"/>
    <col min="11268" max="11268" width="12.6640625" style="1" customWidth="1"/>
    <col min="11269" max="11269" width="14" style="1" customWidth="1"/>
    <col min="11270" max="11271" width="9.109375" style="1"/>
    <col min="11272" max="11272" width="13.44140625" style="1" customWidth="1"/>
    <col min="11273" max="11519" width="9.109375" style="1"/>
    <col min="11520" max="11520" width="7.44140625" style="1" customWidth="1"/>
    <col min="11521" max="11521" width="45.44140625" style="1" customWidth="1"/>
    <col min="11522" max="11522" width="4.5546875" style="1" customWidth="1"/>
    <col min="11523" max="11523" width="9.5546875" style="1" customWidth="1"/>
    <col min="11524" max="11524" width="12.6640625" style="1" customWidth="1"/>
    <col min="11525" max="11525" width="14" style="1" customWidth="1"/>
    <col min="11526" max="11527" width="9.109375" style="1"/>
    <col min="11528" max="11528" width="13.44140625" style="1" customWidth="1"/>
    <col min="11529" max="11775" width="9.109375" style="1"/>
    <col min="11776" max="11776" width="7.44140625" style="1" customWidth="1"/>
    <col min="11777" max="11777" width="45.44140625" style="1" customWidth="1"/>
    <col min="11778" max="11778" width="4.5546875" style="1" customWidth="1"/>
    <col min="11779" max="11779" width="9.5546875" style="1" customWidth="1"/>
    <col min="11780" max="11780" width="12.6640625" style="1" customWidth="1"/>
    <col min="11781" max="11781" width="14" style="1" customWidth="1"/>
    <col min="11782" max="11783" width="9.109375" style="1"/>
    <col min="11784" max="11784" width="13.44140625" style="1" customWidth="1"/>
    <col min="11785" max="12031" width="9.109375" style="1"/>
    <col min="12032" max="12032" width="7.44140625" style="1" customWidth="1"/>
    <col min="12033" max="12033" width="45.44140625" style="1" customWidth="1"/>
    <col min="12034" max="12034" width="4.5546875" style="1" customWidth="1"/>
    <col min="12035" max="12035" width="9.5546875" style="1" customWidth="1"/>
    <col min="12036" max="12036" width="12.6640625" style="1" customWidth="1"/>
    <col min="12037" max="12037" width="14" style="1" customWidth="1"/>
    <col min="12038" max="12039" width="9.109375" style="1"/>
    <col min="12040" max="12040" width="13.44140625" style="1" customWidth="1"/>
    <col min="12041" max="12287" width="9.109375" style="1"/>
    <col min="12288" max="12288" width="7.44140625" style="1" customWidth="1"/>
    <col min="12289" max="12289" width="45.44140625" style="1" customWidth="1"/>
    <col min="12290" max="12290" width="4.5546875" style="1" customWidth="1"/>
    <col min="12291" max="12291" width="9.5546875" style="1" customWidth="1"/>
    <col min="12292" max="12292" width="12.6640625" style="1" customWidth="1"/>
    <col min="12293" max="12293" width="14" style="1" customWidth="1"/>
    <col min="12294" max="12295" width="9.109375" style="1"/>
    <col min="12296" max="12296" width="13.44140625" style="1" customWidth="1"/>
    <col min="12297" max="12543" width="9.109375" style="1"/>
    <col min="12544" max="12544" width="7.44140625" style="1" customWidth="1"/>
    <col min="12545" max="12545" width="45.44140625" style="1" customWidth="1"/>
    <col min="12546" max="12546" width="4.5546875" style="1" customWidth="1"/>
    <col min="12547" max="12547" width="9.5546875" style="1" customWidth="1"/>
    <col min="12548" max="12548" width="12.6640625" style="1" customWidth="1"/>
    <col min="12549" max="12549" width="14" style="1" customWidth="1"/>
    <col min="12550" max="12551" width="9.109375" style="1"/>
    <col min="12552" max="12552" width="13.44140625" style="1" customWidth="1"/>
    <col min="12553" max="12799" width="9.109375" style="1"/>
    <col min="12800" max="12800" width="7.44140625" style="1" customWidth="1"/>
    <col min="12801" max="12801" width="45.44140625" style="1" customWidth="1"/>
    <col min="12802" max="12802" width="4.5546875" style="1" customWidth="1"/>
    <col min="12803" max="12803" width="9.5546875" style="1" customWidth="1"/>
    <col min="12804" max="12804" width="12.6640625" style="1" customWidth="1"/>
    <col min="12805" max="12805" width="14" style="1" customWidth="1"/>
    <col min="12806" max="12807" width="9.109375" style="1"/>
    <col min="12808" max="12808" width="13.44140625" style="1" customWidth="1"/>
    <col min="12809" max="13055" width="9.109375" style="1"/>
    <col min="13056" max="13056" width="7.44140625" style="1" customWidth="1"/>
    <col min="13057" max="13057" width="45.44140625" style="1" customWidth="1"/>
    <col min="13058" max="13058" width="4.5546875" style="1" customWidth="1"/>
    <col min="13059" max="13059" width="9.5546875" style="1" customWidth="1"/>
    <col min="13060" max="13060" width="12.6640625" style="1" customWidth="1"/>
    <col min="13061" max="13061" width="14" style="1" customWidth="1"/>
    <col min="13062" max="13063" width="9.109375" style="1"/>
    <col min="13064" max="13064" width="13.44140625" style="1" customWidth="1"/>
    <col min="13065" max="13311" width="9.109375" style="1"/>
    <col min="13312" max="13312" width="7.44140625" style="1" customWidth="1"/>
    <col min="13313" max="13313" width="45.44140625" style="1" customWidth="1"/>
    <col min="13314" max="13314" width="4.5546875" style="1" customWidth="1"/>
    <col min="13315" max="13315" width="9.5546875" style="1" customWidth="1"/>
    <col min="13316" max="13316" width="12.6640625" style="1" customWidth="1"/>
    <col min="13317" max="13317" width="14" style="1" customWidth="1"/>
    <col min="13318" max="13319" width="9.109375" style="1"/>
    <col min="13320" max="13320" width="13.44140625" style="1" customWidth="1"/>
    <col min="13321" max="13567" width="9.109375" style="1"/>
    <col min="13568" max="13568" width="7.44140625" style="1" customWidth="1"/>
    <col min="13569" max="13569" width="45.44140625" style="1" customWidth="1"/>
    <col min="13570" max="13570" width="4.5546875" style="1" customWidth="1"/>
    <col min="13571" max="13571" width="9.5546875" style="1" customWidth="1"/>
    <col min="13572" max="13572" width="12.6640625" style="1" customWidth="1"/>
    <col min="13573" max="13573" width="14" style="1" customWidth="1"/>
    <col min="13574" max="13575" width="9.109375" style="1"/>
    <col min="13576" max="13576" width="13.44140625" style="1" customWidth="1"/>
    <col min="13577" max="13823" width="9.109375" style="1"/>
    <col min="13824" max="13824" width="7.44140625" style="1" customWidth="1"/>
    <col min="13825" max="13825" width="45.44140625" style="1" customWidth="1"/>
    <col min="13826" max="13826" width="4.5546875" style="1" customWidth="1"/>
    <col min="13827" max="13827" width="9.5546875" style="1" customWidth="1"/>
    <col min="13828" max="13828" width="12.6640625" style="1" customWidth="1"/>
    <col min="13829" max="13829" width="14" style="1" customWidth="1"/>
    <col min="13830" max="13831" width="9.109375" style="1"/>
    <col min="13832" max="13832" width="13.44140625" style="1" customWidth="1"/>
    <col min="13833" max="14079" width="9.109375" style="1"/>
    <col min="14080" max="14080" width="7.44140625" style="1" customWidth="1"/>
    <col min="14081" max="14081" width="45.44140625" style="1" customWidth="1"/>
    <col min="14082" max="14082" width="4.5546875" style="1" customWidth="1"/>
    <col min="14083" max="14083" width="9.5546875" style="1" customWidth="1"/>
    <col min="14084" max="14084" width="12.6640625" style="1" customWidth="1"/>
    <col min="14085" max="14085" width="14" style="1" customWidth="1"/>
    <col min="14086" max="14087" width="9.109375" style="1"/>
    <col min="14088" max="14088" width="13.44140625" style="1" customWidth="1"/>
    <col min="14089" max="14335" width="9.109375" style="1"/>
    <col min="14336" max="14336" width="7.44140625" style="1" customWidth="1"/>
    <col min="14337" max="14337" width="45.44140625" style="1" customWidth="1"/>
    <col min="14338" max="14338" width="4.5546875" style="1" customWidth="1"/>
    <col min="14339" max="14339" width="9.5546875" style="1" customWidth="1"/>
    <col min="14340" max="14340" width="12.6640625" style="1" customWidth="1"/>
    <col min="14341" max="14341" width="14" style="1" customWidth="1"/>
    <col min="14342" max="14343" width="9.109375" style="1"/>
    <col min="14344" max="14344" width="13.44140625" style="1" customWidth="1"/>
    <col min="14345" max="14591" width="9.109375" style="1"/>
    <col min="14592" max="14592" width="7.44140625" style="1" customWidth="1"/>
    <col min="14593" max="14593" width="45.44140625" style="1" customWidth="1"/>
    <col min="14594" max="14594" width="4.5546875" style="1" customWidth="1"/>
    <col min="14595" max="14595" width="9.5546875" style="1" customWidth="1"/>
    <col min="14596" max="14596" width="12.6640625" style="1" customWidth="1"/>
    <col min="14597" max="14597" width="14" style="1" customWidth="1"/>
    <col min="14598" max="14599" width="9.109375" style="1"/>
    <col min="14600" max="14600" width="13.44140625" style="1" customWidth="1"/>
    <col min="14601" max="14847" width="9.109375" style="1"/>
    <col min="14848" max="14848" width="7.44140625" style="1" customWidth="1"/>
    <col min="14849" max="14849" width="45.44140625" style="1" customWidth="1"/>
    <col min="14850" max="14850" width="4.5546875" style="1" customWidth="1"/>
    <col min="14851" max="14851" width="9.5546875" style="1" customWidth="1"/>
    <col min="14852" max="14852" width="12.6640625" style="1" customWidth="1"/>
    <col min="14853" max="14853" width="14" style="1" customWidth="1"/>
    <col min="14854" max="14855" width="9.109375" style="1"/>
    <col min="14856" max="14856" width="13.44140625" style="1" customWidth="1"/>
    <col min="14857" max="15103" width="9.109375" style="1"/>
    <col min="15104" max="15104" width="7.44140625" style="1" customWidth="1"/>
    <col min="15105" max="15105" width="45.44140625" style="1" customWidth="1"/>
    <col min="15106" max="15106" width="4.5546875" style="1" customWidth="1"/>
    <col min="15107" max="15107" width="9.5546875" style="1" customWidth="1"/>
    <col min="15108" max="15108" width="12.6640625" style="1" customWidth="1"/>
    <col min="15109" max="15109" width="14" style="1" customWidth="1"/>
    <col min="15110" max="15111" width="9.109375" style="1"/>
    <col min="15112" max="15112" width="13.44140625" style="1" customWidth="1"/>
    <col min="15113" max="15359" width="9.109375" style="1"/>
    <col min="15360" max="15360" width="7.44140625" style="1" customWidth="1"/>
    <col min="15361" max="15361" width="45.44140625" style="1" customWidth="1"/>
    <col min="15362" max="15362" width="4.5546875" style="1" customWidth="1"/>
    <col min="15363" max="15363" width="9.5546875" style="1" customWidth="1"/>
    <col min="15364" max="15364" width="12.6640625" style="1" customWidth="1"/>
    <col min="15365" max="15365" width="14" style="1" customWidth="1"/>
    <col min="15366" max="15367" width="9.109375" style="1"/>
    <col min="15368" max="15368" width="13.44140625" style="1" customWidth="1"/>
    <col min="15369" max="15615" width="9.109375" style="1"/>
    <col min="15616" max="15616" width="7.44140625" style="1" customWidth="1"/>
    <col min="15617" max="15617" width="45.44140625" style="1" customWidth="1"/>
    <col min="15618" max="15618" width="4.5546875" style="1" customWidth="1"/>
    <col min="15619" max="15619" width="9.5546875" style="1" customWidth="1"/>
    <col min="15620" max="15620" width="12.6640625" style="1" customWidth="1"/>
    <col min="15621" max="15621" width="14" style="1" customWidth="1"/>
    <col min="15622" max="15623" width="9.109375" style="1"/>
    <col min="15624" max="15624" width="13.44140625" style="1" customWidth="1"/>
    <col min="15625" max="15871" width="9.109375" style="1"/>
    <col min="15872" max="15872" width="7.44140625" style="1" customWidth="1"/>
    <col min="15873" max="15873" width="45.44140625" style="1" customWidth="1"/>
    <col min="15874" max="15874" width="4.5546875" style="1" customWidth="1"/>
    <col min="15875" max="15875" width="9.5546875" style="1" customWidth="1"/>
    <col min="15876" max="15876" width="12.6640625" style="1" customWidth="1"/>
    <col min="15877" max="15877" width="14" style="1" customWidth="1"/>
    <col min="15878" max="15879" width="9.109375" style="1"/>
    <col min="15880" max="15880" width="13.44140625" style="1" customWidth="1"/>
    <col min="15881" max="16127" width="9.109375" style="1"/>
    <col min="16128" max="16128" width="7.44140625" style="1" customWidth="1"/>
    <col min="16129" max="16129" width="45.44140625" style="1" customWidth="1"/>
    <col min="16130" max="16130" width="4.5546875" style="1" customWidth="1"/>
    <col min="16131" max="16131" width="9.5546875" style="1" customWidth="1"/>
    <col min="16132" max="16132" width="12.6640625" style="1" customWidth="1"/>
    <col min="16133" max="16133" width="14" style="1" customWidth="1"/>
    <col min="16134" max="16135" width="9.109375" style="1"/>
    <col min="16136" max="16136" width="13.44140625" style="1" customWidth="1"/>
    <col min="16137" max="16384" width="9.109375" style="1"/>
  </cols>
  <sheetData>
    <row r="2" spans="1:6" ht="98.25" customHeight="1">
      <c r="B2" s="281" t="s">
        <v>28</v>
      </c>
      <c r="C2" s="281"/>
      <c r="D2" s="281"/>
      <c r="E2" s="281"/>
    </row>
    <row r="3" spans="1:6" ht="11.25" customHeight="1" thickBot="1">
      <c r="B3" s="54"/>
      <c r="C3" s="54"/>
      <c r="D3" s="54"/>
      <c r="E3" s="54"/>
    </row>
    <row r="4" spans="1:6" ht="25.2" customHeight="1" thickBot="1">
      <c r="B4" s="55" t="s">
        <v>1</v>
      </c>
      <c r="C4" s="282" t="str">
        <f>'ORÇAMENTO ANALÍTICO'!D4</f>
        <v>CONSTRUÇÃO DE BASE E INSTALAÇÃO DE LETREIRO EM CANTEIRO DA ENTRADA DE COROMANDEL BR-352</v>
      </c>
      <c r="D4" s="283"/>
      <c r="E4" s="284"/>
    </row>
    <row r="5" spans="1:6" ht="11.25" customHeight="1">
      <c r="B5" s="54"/>
      <c r="C5" s="54"/>
      <c r="D5" s="54"/>
      <c r="E5" s="54"/>
    </row>
    <row r="6" spans="1:6" ht="11.25" customHeight="1">
      <c r="B6" s="288" t="str">
        <f>'ORÇAMENTO ANALÍTICO'!B6:F6</f>
        <v xml:space="preserve"> PROPONENTE: Prefeitura Municipal de Coromandel</v>
      </c>
      <c r="C6" s="289"/>
      <c r="D6" s="79"/>
      <c r="E6" s="54"/>
    </row>
    <row r="7" spans="1:6" ht="3.75" customHeight="1">
      <c r="B7" s="54"/>
      <c r="C7" s="54"/>
      <c r="D7" s="54"/>
      <c r="E7" s="54"/>
    </row>
    <row r="8" spans="1:6" ht="11.25" customHeight="1">
      <c r="B8" s="288" t="str">
        <f>'ORÇAMENTO ANALÍTICO'!B8:F8</f>
        <v xml:space="preserve"> LOCAL: Canteiro BR-352 - Entrada de Coromandel - Coodernadas Geográficas: 18º28’54.38” S; 47º13’52.34” O - Coromandel/MG</v>
      </c>
      <c r="C8" s="289"/>
      <c r="D8" s="79"/>
      <c r="E8" s="54"/>
    </row>
    <row r="9" spans="1:6" ht="3.75" customHeight="1">
      <c r="B9" s="54"/>
      <c r="C9" s="54"/>
      <c r="D9" s="54"/>
      <c r="E9" s="54"/>
    </row>
    <row r="10" spans="1:6" ht="11.25" customHeight="1">
      <c r="B10" s="288" t="str">
        <f>'ORÇAMENTO ANALÍTICO'!B10:F10</f>
        <v xml:space="preserve"> ENG.º RESPONSÁVEL: Natália Felix de Lima - CREA/MG 248.064/D</v>
      </c>
      <c r="C10" s="289"/>
      <c r="D10" s="79"/>
      <c r="E10" s="54"/>
    </row>
    <row r="11" spans="1:6" ht="11.25" customHeight="1" thickBot="1">
      <c r="A11" s="8"/>
      <c r="B11" s="12"/>
      <c r="C11" s="5"/>
      <c r="D11" s="7"/>
      <c r="E11" s="7"/>
    </row>
    <row r="12" spans="1:6" s="9" customFormat="1" ht="30" customHeight="1" thickBot="1">
      <c r="B12" s="42" t="s">
        <v>2</v>
      </c>
      <c r="C12" s="22" t="s">
        <v>4</v>
      </c>
      <c r="D12" s="23" t="s">
        <v>29</v>
      </c>
      <c r="E12" s="48" t="s">
        <v>39</v>
      </c>
    </row>
    <row r="13" spans="1:6" s="9" customFormat="1" thickBot="1">
      <c r="B13" s="39"/>
      <c r="C13" s="87"/>
      <c r="D13" s="40"/>
      <c r="E13" s="40"/>
      <c r="F13" s="11"/>
    </row>
    <row r="14" spans="1:6" s="9" customFormat="1" ht="18.75" customHeight="1" thickBot="1">
      <c r="A14" s="11"/>
      <c r="B14" s="154">
        <v>1</v>
      </c>
      <c r="C14" s="155" t="str">
        <f>'ORÇAMENTO ANALÍTICO'!$E$18</f>
        <v>SERVIÇOS PRELIMINARES</v>
      </c>
      <c r="D14" s="156">
        <f>'ORÇAMENTO ANALÍTICO'!J18</f>
        <v>2855.2</v>
      </c>
      <c r="E14" s="157">
        <f>D14/$D$19</f>
        <v>2.4361733171103801E-2</v>
      </c>
    </row>
    <row r="15" spans="1:6" s="9" customFormat="1" ht="18.75" customHeight="1" thickBot="1">
      <c r="A15" s="11"/>
      <c r="B15" s="154">
        <v>2</v>
      </c>
      <c r="C15" s="155" t="str">
        <f>'ORÇAMENTO ANALÍTICO'!E23</f>
        <v>BASE E LETREIRO</v>
      </c>
      <c r="D15" s="156">
        <f>'ORÇAMENTO ANALÍTICO'!J23</f>
        <v>105870</v>
      </c>
      <c r="E15" s="157">
        <f>D15/$D$19</f>
        <v>0.9033261035390725</v>
      </c>
    </row>
    <row r="16" spans="1:6" s="9" customFormat="1" ht="18.75" customHeight="1" thickBot="1">
      <c r="B16" s="154">
        <v>8</v>
      </c>
      <c r="C16" s="155" t="str">
        <f>'ORÇAMENTO ANALÍTICO'!E48</f>
        <v>PAISAGISMO</v>
      </c>
      <c r="D16" s="156">
        <f>'ORÇAMENTO ANALÍTICO'!J48</f>
        <v>7581</v>
      </c>
      <c r="E16" s="157">
        <f>D16/$D$19</f>
        <v>6.4684189958720203E-2</v>
      </c>
    </row>
    <row r="17" spans="2:6" s="9" customFormat="1" ht="18.75" customHeight="1">
      <c r="B17" s="154">
        <v>9</v>
      </c>
      <c r="C17" s="155" t="str">
        <f>'ORÇAMENTO ANALÍTICO'!E53</f>
        <v>SERVIÇOS COMPLEMENTARES</v>
      </c>
      <c r="D17" s="156">
        <f>'ORÇAMENTO ANALÍTICO'!J53</f>
        <v>894</v>
      </c>
      <c r="E17" s="157">
        <f>D17/$D$19</f>
        <v>7.6279733311035306E-3</v>
      </c>
    </row>
    <row r="18" spans="2:6" s="9" customFormat="1" thickBot="1">
      <c r="B18" s="49"/>
      <c r="C18" s="88"/>
      <c r="D18" s="51"/>
      <c r="E18" s="51"/>
      <c r="F18" s="11"/>
    </row>
    <row r="19" spans="2:6" s="9" customFormat="1" ht="19.5" customHeight="1" thickBot="1">
      <c r="B19" s="286" t="s">
        <v>30</v>
      </c>
      <c r="C19" s="287"/>
      <c r="D19" s="46">
        <f>ROUND(SUM(D14:D17),2)</f>
        <v>117200.2</v>
      </c>
      <c r="E19" s="47">
        <f>SUM(E14:E17)</f>
        <v>1</v>
      </c>
    </row>
    <row r="20" spans="2:6" s="9" customFormat="1" ht="13.2">
      <c r="D20" s="10"/>
      <c r="E20" s="10"/>
    </row>
    <row r="21" spans="2:6" s="9" customFormat="1" ht="57" customHeight="1">
      <c r="D21" s="45"/>
      <c r="E21" s="45"/>
    </row>
    <row r="22" spans="2:6" s="9" customFormat="1" ht="11.25" customHeight="1">
      <c r="D22" s="241" t="s">
        <v>73</v>
      </c>
      <c r="E22" s="241"/>
      <c r="F22" s="44"/>
    </row>
    <row r="23" spans="2:6" ht="11.25" customHeight="1">
      <c r="D23" s="241" t="s">
        <v>72</v>
      </c>
      <c r="E23" s="241"/>
      <c r="F23" s="44"/>
    </row>
    <row r="24" spans="2:6" ht="12" customHeight="1">
      <c r="D24" s="285" t="s">
        <v>181</v>
      </c>
      <c r="E24" s="285"/>
    </row>
  </sheetData>
  <mergeCells count="9">
    <mergeCell ref="B2:E2"/>
    <mergeCell ref="C4:E4"/>
    <mergeCell ref="D24:E24"/>
    <mergeCell ref="B19:C19"/>
    <mergeCell ref="D22:E22"/>
    <mergeCell ref="D23:E23"/>
    <mergeCell ref="B6:C6"/>
    <mergeCell ref="B8:C8"/>
    <mergeCell ref="B10:C10"/>
  </mergeCells>
  <printOptions horizontalCentered="1"/>
  <pageMargins left="0.48" right="0.43307086614173229" top="0.74803149606299213" bottom="0.74803149606299213" header="0.31496062992125984" footer="0.31496062992125984"/>
  <pageSetup paperSize="9" scale="72" fitToHeight="0" orientation="portrait" horizontalDpi="4294967293" verticalDpi="4294967293" r:id="rId1"/>
  <headerFooter>
    <oddFooter>&amp;R&amp;"Arial,Itálico"&amp;9Página: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9"/>
  <sheetViews>
    <sheetView showGridLines="0" view="pageBreakPreview" topLeftCell="A25" zoomScale="115" zoomScaleNormal="100" zoomScaleSheetLayoutView="115" workbookViewId="0">
      <selection activeCell="A27" sqref="A27"/>
    </sheetView>
  </sheetViews>
  <sheetFormatPr defaultColWidth="9.109375" defaultRowHeight="13.8"/>
  <cols>
    <col min="1" max="1" width="32.6640625" style="13" customWidth="1"/>
    <col min="2" max="2" width="12.88671875" style="13" customWidth="1"/>
    <col min="3" max="3" width="30.6640625" style="13" customWidth="1"/>
    <col min="4" max="4" width="21.6640625" style="13" customWidth="1"/>
    <col min="5" max="5" width="32.6640625" style="13" customWidth="1"/>
    <col min="6" max="8" width="41.6640625" style="13" customWidth="1"/>
    <col min="9" max="16384" width="9.109375" style="13"/>
  </cols>
  <sheetData>
    <row r="1" spans="1:8" ht="29.25" customHeight="1"/>
    <row r="2" spans="1:8" ht="62.25" customHeight="1">
      <c r="A2" s="297" t="s">
        <v>15</v>
      </c>
      <c r="B2" s="297"/>
      <c r="C2" s="297"/>
      <c r="D2" s="297"/>
      <c r="E2" s="297"/>
    </row>
    <row r="3" spans="1:8" ht="84" customHeight="1"/>
    <row r="4" spans="1:8" ht="30" customHeight="1">
      <c r="B4" s="298" t="s">
        <v>18</v>
      </c>
      <c r="C4" s="299"/>
      <c r="D4" s="300"/>
    </row>
    <row r="5" spans="1:8" ht="30" customHeight="1">
      <c r="B5" s="83" t="s">
        <v>19</v>
      </c>
      <c r="C5" s="130" t="s">
        <v>2</v>
      </c>
      <c r="D5" s="84" t="s">
        <v>20</v>
      </c>
    </row>
    <row r="6" spans="1:8" ht="30" customHeight="1">
      <c r="B6" s="137" t="s">
        <v>21</v>
      </c>
      <c r="C6" s="138" t="s">
        <v>22</v>
      </c>
      <c r="D6" s="139">
        <v>5.5E-2</v>
      </c>
      <c r="F6" s="290"/>
      <c r="G6" s="290"/>
      <c r="H6" s="290"/>
    </row>
    <row r="7" spans="1:8" ht="30" customHeight="1">
      <c r="B7" s="138" t="s">
        <v>49</v>
      </c>
      <c r="C7" s="138" t="s">
        <v>48</v>
      </c>
      <c r="D7" s="140">
        <v>0.01</v>
      </c>
      <c r="F7" s="290"/>
      <c r="G7" s="290"/>
      <c r="H7" s="290"/>
    </row>
    <row r="8" spans="1:8" ht="30" customHeight="1">
      <c r="B8" s="138" t="s">
        <v>16</v>
      </c>
      <c r="C8" s="138" t="s">
        <v>50</v>
      </c>
      <c r="D8" s="140">
        <v>1.2699999999999999E-2</v>
      </c>
      <c r="F8" s="290"/>
      <c r="G8" s="290"/>
      <c r="H8" s="290"/>
    </row>
    <row r="9" spans="1:8" ht="30" customHeight="1">
      <c r="B9" s="138" t="s">
        <v>23</v>
      </c>
      <c r="C9" s="138" t="s">
        <v>24</v>
      </c>
      <c r="D9" s="140">
        <v>8.3000000000000001E-3</v>
      </c>
      <c r="F9" s="290"/>
      <c r="G9" s="290"/>
      <c r="H9" s="290"/>
    </row>
    <row r="10" spans="1:8" ht="30" customHeight="1">
      <c r="B10" s="138" t="s">
        <v>26</v>
      </c>
      <c r="C10" s="138" t="s">
        <v>17</v>
      </c>
      <c r="D10" s="140">
        <v>7.4999999999999997E-2</v>
      </c>
      <c r="F10" s="290"/>
      <c r="G10" s="290"/>
      <c r="H10" s="290"/>
    </row>
    <row r="11" spans="1:8" ht="30" customHeight="1">
      <c r="B11" s="137" t="s">
        <v>51</v>
      </c>
      <c r="C11" s="141" t="s">
        <v>64</v>
      </c>
      <c r="D11" s="140">
        <v>3.6499999999999998E-2</v>
      </c>
      <c r="F11" s="290"/>
      <c r="G11" s="290"/>
      <c r="H11" s="290"/>
    </row>
    <row r="12" spans="1:8" ht="30" customHeight="1">
      <c r="B12" s="137" t="s">
        <v>14</v>
      </c>
      <c r="C12" s="138" t="s">
        <v>65</v>
      </c>
      <c r="D12" s="140">
        <v>2.5000000000000001E-2</v>
      </c>
    </row>
    <row r="13" spans="1:8" ht="37.5" customHeight="1">
      <c r="B13" s="85" t="s">
        <v>66</v>
      </c>
      <c r="C13" s="161" t="s">
        <v>68</v>
      </c>
      <c r="D13" s="86">
        <f>((1+D6+D7+D8)*(1+D9)*(1+D10))/(1-D11-D12)-1</f>
        <v>0.24469182551944546</v>
      </c>
    </row>
    <row r="15" spans="1:8" ht="25.5" customHeight="1">
      <c r="B15" s="292" t="s">
        <v>25</v>
      </c>
      <c r="C15" s="292"/>
      <c r="D15" s="292"/>
    </row>
    <row r="16" spans="1:8" ht="48.75" customHeight="1">
      <c r="B16" s="293"/>
      <c r="C16" s="293"/>
      <c r="D16" s="293"/>
    </row>
    <row r="17" spans="2:9" ht="20.25" customHeight="1">
      <c r="B17" s="135"/>
      <c r="C17" s="135"/>
      <c r="D17" s="135"/>
    </row>
    <row r="18" spans="2:9" ht="41.25" customHeight="1">
      <c r="B18" s="295" t="s">
        <v>52</v>
      </c>
      <c r="C18" s="295"/>
      <c r="D18" s="295"/>
    </row>
    <row r="19" spans="2:9" ht="26.25" customHeight="1">
      <c r="B19" s="295" t="s">
        <v>53</v>
      </c>
      <c r="C19" s="295"/>
      <c r="D19" s="295"/>
    </row>
    <row r="20" spans="2:9" ht="15.75" customHeight="1">
      <c r="B20" s="295" t="s">
        <v>54</v>
      </c>
      <c r="C20" s="295"/>
      <c r="D20" s="295"/>
    </row>
    <row r="21" spans="2:9" ht="36" customHeight="1">
      <c r="B21" s="295" t="s">
        <v>55</v>
      </c>
      <c r="C21" s="295"/>
      <c r="D21" s="295"/>
    </row>
    <row r="22" spans="2:9" ht="17.25" customHeight="1">
      <c r="B22" s="295" t="s">
        <v>56</v>
      </c>
      <c r="C22" s="295"/>
      <c r="D22" s="295"/>
    </row>
    <row r="23" spans="2:9" ht="17.25" customHeight="1">
      <c r="B23" s="295" t="s">
        <v>57</v>
      </c>
      <c r="C23" s="295"/>
      <c r="D23" s="295"/>
    </row>
    <row r="24" spans="2:9" ht="101.25" customHeight="1">
      <c r="B24" s="294"/>
      <c r="C24" s="294"/>
      <c r="D24" s="294"/>
    </row>
    <row r="25" spans="2:9" ht="13.5" customHeight="1">
      <c r="B25" s="296" t="s">
        <v>71</v>
      </c>
      <c r="C25" s="296"/>
      <c r="D25" s="296"/>
      <c r="H25" s="136"/>
    </row>
    <row r="26" spans="2:9" ht="9.75" customHeight="1">
      <c r="B26" s="291" t="s">
        <v>72</v>
      </c>
      <c r="C26" s="291"/>
      <c r="H26" s="134"/>
      <c r="I26" s="129"/>
    </row>
    <row r="27" spans="2:9" ht="12" customHeight="1">
      <c r="B27" s="291" t="s">
        <v>181</v>
      </c>
      <c r="C27" s="291"/>
      <c r="H27" s="134"/>
      <c r="I27" s="129"/>
    </row>
    <row r="28" spans="2:9" ht="12" customHeight="1">
      <c r="H28" s="134"/>
      <c r="I28" s="129"/>
    </row>
    <row r="29" spans="2:9" ht="12" customHeight="1">
      <c r="H29" s="129"/>
      <c r="I29" s="129"/>
    </row>
  </sheetData>
  <mergeCells count="20">
    <mergeCell ref="F6:H6"/>
    <mergeCell ref="F8:H8"/>
    <mergeCell ref="F9:H9"/>
    <mergeCell ref="F7:H7"/>
    <mergeCell ref="A2:E2"/>
    <mergeCell ref="B4:D4"/>
    <mergeCell ref="F10:H10"/>
    <mergeCell ref="B27:C27"/>
    <mergeCell ref="B15:D15"/>
    <mergeCell ref="B16:D16"/>
    <mergeCell ref="B24:D24"/>
    <mergeCell ref="F11:H11"/>
    <mergeCell ref="B18:D18"/>
    <mergeCell ref="B19:D19"/>
    <mergeCell ref="B20:D20"/>
    <mergeCell ref="B21:D21"/>
    <mergeCell ref="B22:D22"/>
    <mergeCell ref="B23:D23"/>
    <mergeCell ref="B26:C26"/>
    <mergeCell ref="B25:D25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69" fitToHeight="0" orientation="portrait" horizontalDpi="4294967293" verticalDpi="4294967293" r:id="rId1"/>
  <headerFooter>
    <oddFooter>&amp;R&amp;"Arial,Itálico"&amp;9Página: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6"/>
  <sheetViews>
    <sheetView showGridLines="0" view="pageBreakPreview" zoomScale="70" zoomScaleNormal="115" zoomScaleSheetLayoutView="70" workbookViewId="0">
      <selection activeCell="D10" sqref="D10:D11"/>
    </sheetView>
  </sheetViews>
  <sheetFormatPr defaultColWidth="9.109375" defaultRowHeight="15"/>
  <cols>
    <col min="1" max="1" width="1" style="56" customWidth="1"/>
    <col min="2" max="2" width="7.33203125" style="56" customWidth="1"/>
    <col min="3" max="3" width="46.44140625" style="56" customWidth="1"/>
    <col min="4" max="4" width="16.44140625" style="56" customWidth="1"/>
    <col min="5" max="5" width="15.44140625" style="56" customWidth="1"/>
    <col min="6" max="6" width="13.33203125" style="56" customWidth="1"/>
    <col min="7" max="7" width="12.109375" style="56" customWidth="1"/>
    <col min="8" max="8" width="1" style="56" customWidth="1"/>
    <col min="9" max="16384" width="9.109375" style="56"/>
  </cols>
  <sheetData>
    <row r="1" spans="1:8" ht="3.75" customHeight="1"/>
    <row r="2" spans="1:8" ht="84.75" customHeight="1">
      <c r="B2" s="311" t="s">
        <v>42</v>
      </c>
      <c r="C2" s="311"/>
      <c r="D2" s="311"/>
      <c r="E2" s="311"/>
      <c r="F2" s="311"/>
      <c r="G2" s="311"/>
      <c r="H2" s="132"/>
    </row>
    <row r="3" spans="1:8" ht="11.25" customHeight="1">
      <c r="B3" s="57"/>
      <c r="C3" s="57"/>
      <c r="D3" s="57"/>
      <c r="E3" s="57"/>
      <c r="F3" s="57"/>
      <c r="G3" s="57"/>
    </row>
    <row r="4" spans="1:8" ht="12.75" customHeight="1">
      <c r="B4" s="305" t="s">
        <v>67</v>
      </c>
      <c r="C4" s="306"/>
      <c r="D4" s="306"/>
      <c r="E4" s="306"/>
      <c r="F4" s="306"/>
      <c r="G4" s="306"/>
      <c r="H4" s="58"/>
    </row>
    <row r="5" spans="1:8" ht="3.75" customHeight="1">
      <c r="B5" s="316"/>
      <c r="C5" s="316"/>
      <c r="D5" s="316"/>
      <c r="E5" s="316"/>
      <c r="F5" s="315"/>
      <c r="G5" s="315"/>
    </row>
    <row r="6" spans="1:8" ht="21.6" customHeight="1">
      <c r="B6" s="312" t="s">
        <v>180</v>
      </c>
      <c r="C6" s="313"/>
      <c r="D6" s="313"/>
      <c r="E6" s="313"/>
      <c r="F6" s="317" t="str">
        <f>CONCATENATE(" VALOR DO INVESTIMENTO: ",TEXT(D20,"R$#.##0,00"))</f>
        <v xml:space="preserve"> VALOR DO INVESTIMENTO: R$117.200,20</v>
      </c>
      <c r="G6" s="318"/>
      <c r="H6" s="58"/>
    </row>
    <row r="7" spans="1:8" ht="3.75" customHeight="1">
      <c r="B7" s="314"/>
      <c r="C7" s="314"/>
      <c r="D7" s="314"/>
      <c r="E7" s="314"/>
      <c r="F7" s="315"/>
      <c r="G7" s="315"/>
    </row>
    <row r="8" spans="1:8" ht="12.75" customHeight="1">
      <c r="B8" s="238" t="s">
        <v>125</v>
      </c>
      <c r="C8" s="239"/>
      <c r="D8" s="301" t="s">
        <v>178</v>
      </c>
      <c r="E8" s="302"/>
      <c r="F8" s="305" t="s">
        <v>69</v>
      </c>
      <c r="G8" s="306"/>
    </row>
    <row r="9" spans="1:8" ht="11.25" customHeight="1" thickBot="1">
      <c r="B9" s="59"/>
      <c r="C9" s="60"/>
      <c r="D9" s="61"/>
      <c r="E9" s="61"/>
      <c r="F9" s="62"/>
      <c r="G9" s="62"/>
    </row>
    <row r="10" spans="1:8" ht="23.25" customHeight="1" thickBot="1">
      <c r="A10" s="63"/>
      <c r="B10" s="323" t="s">
        <v>2</v>
      </c>
      <c r="C10" s="325" t="s">
        <v>4</v>
      </c>
      <c r="D10" s="307" t="s">
        <v>29</v>
      </c>
      <c r="E10" s="307" t="s">
        <v>39</v>
      </c>
      <c r="F10" s="309" t="s">
        <v>36</v>
      </c>
      <c r="G10" s="310"/>
    </row>
    <row r="11" spans="1:8" ht="15.6" thickBot="1">
      <c r="A11" s="63"/>
      <c r="B11" s="324"/>
      <c r="C11" s="326"/>
      <c r="D11" s="308"/>
      <c r="E11" s="308"/>
      <c r="F11" s="64" t="s">
        <v>37</v>
      </c>
      <c r="G11" s="65" t="s">
        <v>38</v>
      </c>
    </row>
    <row r="12" spans="1:8" ht="7.5" customHeight="1">
      <c r="B12" s="66"/>
      <c r="C12" s="67"/>
      <c r="D12" s="68"/>
      <c r="E12" s="68"/>
      <c r="F12" s="80"/>
      <c r="G12" s="80"/>
    </row>
    <row r="13" spans="1:8" ht="7.5" customHeight="1" thickBot="1">
      <c r="B13" s="66"/>
      <c r="C13" s="67"/>
      <c r="D13" s="68"/>
      <c r="E13" s="68"/>
      <c r="F13" s="162"/>
      <c r="G13" s="162"/>
    </row>
    <row r="14" spans="1:8" ht="17.25" customHeight="1" thickBot="1">
      <c r="B14" s="142">
        <v>1</v>
      </c>
      <c r="C14" s="143" t="str">
        <f>'ORÇAMENTO ANALÍTICO'!$E$18</f>
        <v>SERVIÇOS PRELIMINARES</v>
      </c>
      <c r="D14" s="144">
        <f>'ORÇAMENTO ANALÍTICO'!$J$18</f>
        <v>2855.2</v>
      </c>
      <c r="E14" s="145">
        <f>D14/$D$20</f>
        <v>2.4361733171103801E-2</v>
      </c>
      <c r="F14" s="146">
        <v>100</v>
      </c>
      <c r="G14" s="147">
        <f t="shared" ref="G14" si="0">F14</f>
        <v>100</v>
      </c>
    </row>
    <row r="15" spans="1:8" ht="17.25" customHeight="1" thickBot="1">
      <c r="B15" s="142">
        <v>2</v>
      </c>
      <c r="C15" s="148" t="str">
        <f>'ORÇAMENTO ANALÍTICO'!E23</f>
        <v>BASE E LETREIRO</v>
      </c>
      <c r="D15" s="149">
        <f>'ORÇAMENTO ANALÍTICO'!J23</f>
        <v>105870</v>
      </c>
      <c r="E15" s="145">
        <f>D15/$D$20</f>
        <v>0.9033261035390725</v>
      </c>
      <c r="F15" s="150">
        <v>100</v>
      </c>
      <c r="G15" s="151">
        <f t="shared" ref="G15:G17" si="1">F15</f>
        <v>100</v>
      </c>
    </row>
    <row r="16" spans="1:8" ht="22.8" customHeight="1" thickBot="1">
      <c r="B16" s="142">
        <v>8</v>
      </c>
      <c r="C16" s="152" t="str">
        <f>'ORÇAMENTO ANALÍTICO'!E48</f>
        <v>PAISAGISMO</v>
      </c>
      <c r="D16" s="149">
        <f>'ORÇAMENTO ANALÍTICO'!J48</f>
        <v>7581</v>
      </c>
      <c r="E16" s="145">
        <f>D16/$D$20</f>
        <v>6.4684189958720203E-2</v>
      </c>
      <c r="F16" s="150">
        <v>100</v>
      </c>
      <c r="G16" s="151">
        <f t="shared" si="1"/>
        <v>100</v>
      </c>
    </row>
    <row r="17" spans="2:7" ht="17.25" customHeight="1">
      <c r="B17" s="142">
        <v>9</v>
      </c>
      <c r="C17" s="152" t="str">
        <f>'ORÇAMENTO ANALÍTICO'!E53</f>
        <v>SERVIÇOS COMPLEMENTARES</v>
      </c>
      <c r="D17" s="153">
        <f>'ORÇAMENTO ANALÍTICO'!J53</f>
        <v>894</v>
      </c>
      <c r="E17" s="145">
        <f>D17/$D$20</f>
        <v>7.6279733311035306E-3</v>
      </c>
      <c r="F17" s="150">
        <v>100</v>
      </c>
      <c r="G17" s="151">
        <f t="shared" si="1"/>
        <v>100</v>
      </c>
    </row>
    <row r="18" spans="2:7" ht="15.6" thickBot="1">
      <c r="B18" s="81"/>
      <c r="C18" s="50"/>
      <c r="D18" s="82"/>
      <c r="E18" s="51"/>
    </row>
    <row r="19" spans="2:7" ht="15.6" thickBot="1">
      <c r="B19" s="319" t="s">
        <v>41</v>
      </c>
      <c r="C19" s="320"/>
      <c r="D19" s="52"/>
      <c r="E19" s="69">
        <f>SUM(E14:E17)</f>
        <v>1</v>
      </c>
      <c r="F19" s="70">
        <f>IF(SUM(F14:F17)=0,0,SUMPRODUCT($E$14:$E$17,F14:F17))</f>
        <v>100</v>
      </c>
      <c r="G19" s="71">
        <f>F19</f>
        <v>100</v>
      </c>
    </row>
    <row r="20" spans="2:7" ht="15.6" thickBot="1">
      <c r="B20" s="321" t="s">
        <v>40</v>
      </c>
      <c r="C20" s="322"/>
      <c r="D20" s="53">
        <f>SUM(D14:D17)</f>
        <v>117200.2</v>
      </c>
      <c r="E20" s="72"/>
      <c r="F20" s="73">
        <f>IF(SUM(F14:F17)=0,0,SUMPRODUCT($D$14:$D$17,F14:F17)/100)</f>
        <v>117200.2</v>
      </c>
      <c r="G20" s="74">
        <f>F20</f>
        <v>117200.2</v>
      </c>
    </row>
    <row r="21" spans="2:7">
      <c r="B21" s="75"/>
      <c r="C21" s="75"/>
      <c r="D21" s="76"/>
      <c r="E21" s="76"/>
    </row>
    <row r="22" spans="2:7" ht="39" customHeight="1">
      <c r="B22" s="75"/>
      <c r="C22" s="75"/>
      <c r="D22" s="133"/>
      <c r="E22" s="133"/>
    </row>
    <row r="23" spans="2:7" ht="11.25" customHeight="1">
      <c r="B23" s="75"/>
      <c r="C23" s="75"/>
      <c r="D23" s="304" t="s">
        <v>71</v>
      </c>
      <c r="E23" s="304"/>
    </row>
    <row r="24" spans="2:7" ht="12" customHeight="1">
      <c r="B24" s="77"/>
      <c r="C24" s="77"/>
      <c r="D24" s="241" t="s">
        <v>72</v>
      </c>
      <c r="E24" s="241"/>
    </row>
    <row r="25" spans="2:7" ht="9.75" customHeight="1">
      <c r="B25" s="77"/>
      <c r="C25" s="77"/>
      <c r="D25" s="303" t="s">
        <v>181</v>
      </c>
      <c r="E25" s="303"/>
    </row>
    <row r="26" spans="2:7">
      <c r="B26" s="77"/>
      <c r="C26" s="77"/>
      <c r="D26" s="78"/>
      <c r="E26" s="78"/>
    </row>
  </sheetData>
  <mergeCells count="21">
    <mergeCell ref="B19:C19"/>
    <mergeCell ref="B20:C20"/>
    <mergeCell ref="B10:B11"/>
    <mergeCell ref="C10:C11"/>
    <mergeCell ref="D10:D11"/>
    <mergeCell ref="B2:G2"/>
    <mergeCell ref="B6:E6"/>
    <mergeCell ref="B7:E7"/>
    <mergeCell ref="F7:G7"/>
    <mergeCell ref="B4:E4"/>
    <mergeCell ref="B5:E5"/>
    <mergeCell ref="F5:G5"/>
    <mergeCell ref="F6:G6"/>
    <mergeCell ref="F4:G4"/>
    <mergeCell ref="D8:E8"/>
    <mergeCell ref="D24:E24"/>
    <mergeCell ref="D25:E25"/>
    <mergeCell ref="D23:E23"/>
    <mergeCell ref="F8:G8"/>
    <mergeCell ref="E10:E11"/>
    <mergeCell ref="F10:G10"/>
  </mergeCells>
  <conditionalFormatting sqref="F14:G14 F16:F17">
    <cfRule type="cellIs" dxfId="3" priority="27" stopIfTrue="1" operator="greaterThan">
      <formula>100</formula>
    </cfRule>
  </conditionalFormatting>
  <conditionalFormatting sqref="F15:G15 G16:G17">
    <cfRule type="cellIs" dxfId="2" priority="19" stopIfTrue="1" operator="greaterThan">
      <formula>100</formula>
    </cfRule>
  </conditionalFormatting>
  <printOptions horizontalCentered="1"/>
  <pageMargins left="0.59055118110236227" right="0.59055118110236227" top="0.43307086614173229" bottom="0.27559055118110237" header="0.31496062992125984" footer="0.31496062992125984"/>
  <pageSetup paperSize="9" fitToHeight="0" orientation="landscape" horizontalDpi="4294967293" verticalDpi="4294967293" r:id="rId1"/>
  <headerFooter>
    <oddFooter>&amp;R&amp;"Arial,Itálico"&amp;7Página: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67492-F2C4-4958-9C64-B24CA23C0710}">
  <dimension ref="A2:BL27"/>
  <sheetViews>
    <sheetView view="pageBreakPreview" zoomScale="60" zoomScaleNormal="100" workbookViewId="0">
      <selection activeCell="I13" sqref="I13"/>
    </sheetView>
  </sheetViews>
  <sheetFormatPr defaultColWidth="11.5546875" defaultRowHeight="14.4"/>
  <cols>
    <col min="1" max="1" width="1.6640625" style="177" customWidth="1"/>
    <col min="2" max="2" width="1.33203125" style="178" customWidth="1"/>
    <col min="3" max="3" width="3" style="179" customWidth="1"/>
    <col min="4" max="4" width="16" style="179" customWidth="1"/>
    <col min="5" max="5" width="56.5546875" style="179" customWidth="1"/>
    <col min="6" max="6" width="11.5546875" style="179" customWidth="1"/>
    <col min="7" max="7" width="12.88671875" style="179" customWidth="1"/>
    <col min="8" max="8" width="12.33203125" style="212" customWidth="1"/>
    <col min="9" max="9" width="17.5546875" style="179" customWidth="1"/>
    <col min="10" max="10" width="1.33203125" style="177" customWidth="1"/>
    <col min="11" max="11" width="9.109375" style="177" customWidth="1"/>
    <col min="12" max="12" width="8.21875" style="177" customWidth="1"/>
    <col min="13" max="14" width="9.109375" style="177" customWidth="1"/>
    <col min="15" max="15" width="9.21875" style="177" customWidth="1"/>
    <col min="16" max="17" width="9.109375" style="177" customWidth="1"/>
    <col min="18" max="18" width="9.44140625" style="177" customWidth="1"/>
    <col min="19" max="20" width="9.21875" style="177" customWidth="1"/>
    <col min="21" max="64" width="9.109375" style="177" customWidth="1"/>
  </cols>
  <sheetData>
    <row r="2" spans="1:64" ht="11.25" customHeight="1">
      <c r="E2" s="180"/>
      <c r="F2" s="180"/>
      <c r="G2" s="180"/>
      <c r="H2" s="180"/>
      <c r="I2" s="180"/>
    </row>
    <row r="3" spans="1:64" ht="11.25" customHeight="1">
      <c r="E3" s="332" t="s">
        <v>91</v>
      </c>
      <c r="F3" s="332"/>
      <c r="G3" s="332"/>
      <c r="H3" s="332"/>
      <c r="I3" s="332"/>
    </row>
    <row r="4" spans="1:64" ht="11.25" customHeight="1">
      <c r="E4" s="332"/>
      <c r="F4" s="332"/>
      <c r="G4" s="332"/>
      <c r="H4" s="332"/>
      <c r="I4" s="332"/>
    </row>
    <row r="5" spans="1:64" ht="11.25" customHeight="1">
      <c r="E5" s="332"/>
      <c r="F5" s="332"/>
      <c r="G5" s="332"/>
      <c r="H5" s="332"/>
      <c r="I5" s="332"/>
    </row>
    <row r="6" spans="1:64" ht="33" customHeight="1">
      <c r="E6" s="332"/>
      <c r="F6" s="332"/>
      <c r="G6" s="332"/>
      <c r="H6" s="332"/>
      <c r="I6" s="332"/>
    </row>
    <row r="7" spans="1:64">
      <c r="A7" s="181"/>
      <c r="B7" s="182"/>
      <c r="C7" s="337"/>
      <c r="D7" s="337"/>
      <c r="E7" s="337"/>
      <c r="F7" s="337"/>
      <c r="G7" s="337"/>
      <c r="H7" s="337"/>
      <c r="I7" s="337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  <c r="AP7" s="181"/>
      <c r="AQ7" s="181"/>
      <c r="AR7" s="181"/>
      <c r="AS7" s="181"/>
      <c r="AT7" s="181"/>
      <c r="AU7" s="181"/>
      <c r="AV7" s="181"/>
      <c r="AW7" s="181"/>
      <c r="AX7" s="181"/>
      <c r="AY7" s="181"/>
      <c r="AZ7" s="181"/>
      <c r="BA7" s="181"/>
      <c r="BB7" s="181"/>
      <c r="BC7" s="181"/>
      <c r="BD7" s="181"/>
      <c r="BE7" s="181"/>
      <c r="BF7" s="181"/>
      <c r="BG7" s="181"/>
      <c r="BH7" s="181"/>
      <c r="BI7" s="181"/>
      <c r="BJ7" s="181"/>
      <c r="BK7" s="181"/>
      <c r="BL7" s="181"/>
    </row>
    <row r="8" spans="1:64" ht="11.25" customHeight="1">
      <c r="A8" s="183"/>
      <c r="B8" s="184"/>
      <c r="C8" s="338" t="s">
        <v>3</v>
      </c>
      <c r="D8" s="338"/>
      <c r="E8" s="185" t="s">
        <v>92</v>
      </c>
      <c r="F8" s="185" t="s">
        <v>93</v>
      </c>
      <c r="G8" s="185" t="s">
        <v>44</v>
      </c>
      <c r="H8" s="186"/>
      <c r="I8" s="187" t="s">
        <v>94</v>
      </c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3"/>
      <c r="BF8" s="183"/>
      <c r="BG8" s="183"/>
      <c r="BH8" s="183"/>
      <c r="BI8" s="183"/>
      <c r="BJ8" s="183"/>
      <c r="BK8" s="183"/>
      <c r="BL8" s="183"/>
    </row>
    <row r="9" spans="1:64" ht="19.2">
      <c r="A9" s="183"/>
      <c r="B9" s="184"/>
      <c r="C9" s="339" t="s">
        <v>95</v>
      </c>
      <c r="D9" s="339"/>
      <c r="E9" s="188" t="s">
        <v>143</v>
      </c>
      <c r="F9" s="189" t="s">
        <v>96</v>
      </c>
      <c r="G9" s="190">
        <v>45748</v>
      </c>
      <c r="H9" s="191"/>
      <c r="I9" s="192">
        <f>IF(ISERROR(AVERAGE(I11:I15)),"",AVERAGE(I11:I15))</f>
        <v>68966.666666666672</v>
      </c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</row>
    <row r="10" spans="1:64" ht="12" customHeight="1">
      <c r="A10" s="183"/>
      <c r="B10" s="184"/>
      <c r="C10" s="340" t="str">
        <f>C9</f>
        <v>001</v>
      </c>
      <c r="D10" s="193" t="s">
        <v>97</v>
      </c>
      <c r="E10" s="193" t="s">
        <v>98</v>
      </c>
      <c r="F10" s="193" t="s">
        <v>99</v>
      </c>
      <c r="G10" s="193" t="s">
        <v>100</v>
      </c>
      <c r="H10" s="193" t="s">
        <v>101</v>
      </c>
      <c r="I10" s="193" t="s">
        <v>102</v>
      </c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</row>
    <row r="11" spans="1:64">
      <c r="A11" s="183"/>
      <c r="B11" s="184"/>
      <c r="C11" s="340"/>
      <c r="D11" s="194" t="s">
        <v>113</v>
      </c>
      <c r="E11" s="195" t="s">
        <v>114</v>
      </c>
      <c r="F11" s="196" t="s">
        <v>115</v>
      </c>
      <c r="G11" s="197" t="s">
        <v>116</v>
      </c>
      <c r="H11" s="198">
        <v>45763</v>
      </c>
      <c r="I11" s="199">
        <v>61000</v>
      </c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/>
    </row>
    <row r="12" spans="1:64">
      <c r="A12" s="183"/>
      <c r="B12" s="184"/>
      <c r="C12" s="340"/>
      <c r="D12" s="200" t="s">
        <v>144</v>
      </c>
      <c r="E12" s="201" t="s">
        <v>145</v>
      </c>
      <c r="F12" s="202" t="s">
        <v>146</v>
      </c>
      <c r="G12" s="203" t="s">
        <v>133</v>
      </c>
      <c r="H12" s="204">
        <v>45769</v>
      </c>
      <c r="I12" s="205">
        <v>71900</v>
      </c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  <c r="BI12" s="183"/>
      <c r="BJ12" s="183"/>
      <c r="BK12" s="183"/>
      <c r="BL12" s="183"/>
    </row>
    <row r="13" spans="1:64">
      <c r="A13" s="183"/>
      <c r="B13" s="184"/>
      <c r="C13" s="340"/>
      <c r="D13" s="200" t="s">
        <v>147</v>
      </c>
      <c r="E13" s="201" t="s">
        <v>148</v>
      </c>
      <c r="F13" s="202" t="s">
        <v>84</v>
      </c>
      <c r="G13" s="206"/>
      <c r="H13" s="207">
        <v>45763</v>
      </c>
      <c r="I13" s="205">
        <v>74000</v>
      </c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  <c r="BI13" s="183"/>
      <c r="BJ13" s="183"/>
      <c r="BK13" s="183"/>
      <c r="BL13" s="183"/>
    </row>
    <row r="14" spans="1:64">
      <c r="A14" s="183"/>
      <c r="B14" s="184"/>
      <c r="C14" s="340"/>
      <c r="D14" s="200"/>
      <c r="E14" s="201"/>
      <c r="F14" s="202"/>
      <c r="G14" s="206"/>
      <c r="H14" s="208"/>
      <c r="I14" s="205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  <c r="BI14" s="183"/>
      <c r="BJ14" s="183"/>
      <c r="BK14" s="183"/>
      <c r="BL14" s="183"/>
    </row>
    <row r="15" spans="1:64">
      <c r="A15" s="183"/>
      <c r="B15" s="184"/>
      <c r="C15" s="340"/>
      <c r="D15" s="200"/>
      <c r="E15" s="201"/>
      <c r="F15" s="202"/>
      <c r="G15" s="206"/>
      <c r="H15" s="208"/>
      <c r="I15" s="205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83"/>
      <c r="BF15" s="183"/>
      <c r="BG15" s="183"/>
      <c r="BH15" s="183"/>
      <c r="BI15" s="183"/>
      <c r="BJ15" s="183"/>
      <c r="BK15" s="183"/>
      <c r="BL15" s="183"/>
    </row>
    <row r="16" spans="1:64" ht="9" customHeight="1">
      <c r="A16" s="183"/>
      <c r="B16" s="184"/>
      <c r="C16" s="341" t="s">
        <v>103</v>
      </c>
      <c r="D16" s="341"/>
      <c r="E16" s="342" t="s">
        <v>149</v>
      </c>
      <c r="F16" s="342"/>
      <c r="G16" s="342"/>
      <c r="H16" s="342"/>
      <c r="I16" s="342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  <c r="BI16" s="183"/>
      <c r="BJ16" s="183"/>
      <c r="BK16" s="183"/>
      <c r="BL16" s="183"/>
    </row>
    <row r="17" spans="1:64" ht="6" customHeight="1">
      <c r="A17" s="183"/>
      <c r="B17" s="184"/>
      <c r="C17" s="226" t="s">
        <v>117</v>
      </c>
      <c r="D17" s="227"/>
      <c r="E17" s="228"/>
      <c r="F17" s="228"/>
      <c r="G17" s="228"/>
      <c r="H17" s="228"/>
      <c r="I17" s="228"/>
      <c r="J17" s="229"/>
      <c r="K17" s="229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  <c r="BI17" s="183"/>
      <c r="BJ17" s="183"/>
      <c r="BK17" s="183"/>
      <c r="BL17" s="183"/>
    </row>
    <row r="18" spans="1:64" ht="9" customHeight="1">
      <c r="C18" s="209"/>
      <c r="D18" s="230"/>
      <c r="E18" s="230"/>
      <c r="F18" s="230"/>
      <c r="G18" s="230"/>
      <c r="H18" s="230"/>
      <c r="I18" s="230"/>
      <c r="J18" s="231"/>
      <c r="K18" s="231"/>
    </row>
    <row r="19" spans="1:64" ht="40.5" customHeight="1">
      <c r="C19" s="209"/>
      <c r="D19" s="209"/>
      <c r="E19" s="230"/>
      <c r="F19" s="230"/>
      <c r="G19" s="230"/>
      <c r="H19" s="230"/>
      <c r="I19" s="230"/>
      <c r="J19" s="231"/>
      <c r="K19" s="231"/>
    </row>
    <row r="20" spans="1:64" ht="12.75" customHeight="1">
      <c r="B20" s="210"/>
      <c r="C20" s="333" t="str">
        <f>'[1]ORÇAMENTO ANALÍTICO'!B75</f>
        <v>Coromandel/MG</v>
      </c>
      <c r="D20" s="333"/>
      <c r="E20" s="209"/>
      <c r="F20" s="209"/>
      <c r="G20" s="334"/>
      <c r="H20" s="334"/>
      <c r="I20" s="334"/>
    </row>
    <row r="21" spans="1:64" ht="12" customHeight="1">
      <c r="C21" s="329" t="s">
        <v>104</v>
      </c>
      <c r="D21" s="329"/>
      <c r="E21" s="209"/>
      <c r="F21" s="209"/>
      <c r="G21" s="211" t="s">
        <v>105</v>
      </c>
      <c r="H21" s="335" t="s">
        <v>110</v>
      </c>
      <c r="I21" s="335"/>
      <c r="J21" s="335"/>
    </row>
    <row r="22" spans="1:64" ht="8.25" customHeight="1">
      <c r="C22" s="209"/>
      <c r="D22" s="209"/>
      <c r="E22" s="209"/>
      <c r="F22" s="209"/>
      <c r="G22" s="211" t="s">
        <v>106</v>
      </c>
      <c r="H22" s="336" t="s">
        <v>111</v>
      </c>
      <c r="I22" s="336"/>
      <c r="J22" s="336"/>
    </row>
    <row r="23" spans="1:64">
      <c r="C23" s="209"/>
      <c r="D23" s="209"/>
      <c r="E23" s="209"/>
      <c r="F23" s="209"/>
      <c r="G23" s="211" t="s">
        <v>107</v>
      </c>
      <c r="H23" s="336" t="s">
        <v>112</v>
      </c>
      <c r="I23" s="336"/>
      <c r="J23" s="336"/>
    </row>
    <row r="24" spans="1:64">
      <c r="C24" s="327">
        <v>45783</v>
      </c>
      <c r="D24" s="327"/>
      <c r="E24" s="209"/>
      <c r="F24" s="209"/>
      <c r="G24" s="211" t="s">
        <v>108</v>
      </c>
      <c r="H24" s="328" t="s">
        <v>182</v>
      </c>
      <c r="I24" s="328"/>
      <c r="J24" s="328"/>
    </row>
    <row r="25" spans="1:64">
      <c r="C25" s="329" t="s">
        <v>109</v>
      </c>
      <c r="D25" s="329"/>
      <c r="E25" s="209"/>
      <c r="F25" s="209"/>
      <c r="G25" s="209"/>
      <c r="H25" s="209"/>
      <c r="I25" s="209"/>
    </row>
    <row r="26" spans="1:64">
      <c r="C26" s="209"/>
      <c r="D26" s="209"/>
      <c r="E26" s="209"/>
      <c r="F26" s="209"/>
      <c r="G26" s="209"/>
      <c r="H26" s="209"/>
      <c r="I26" s="209"/>
    </row>
    <row r="27" spans="1:64">
      <c r="C27" s="330"/>
      <c r="D27" s="330"/>
      <c r="E27" s="331"/>
      <c r="F27" s="331"/>
      <c r="G27" s="331"/>
      <c r="H27" s="331"/>
      <c r="I27" s="331"/>
    </row>
  </sheetData>
  <mergeCells count="18">
    <mergeCell ref="H22:J22"/>
    <mergeCell ref="H23:J23"/>
    <mergeCell ref="C7:I7"/>
    <mergeCell ref="C8:D8"/>
    <mergeCell ref="C9:D9"/>
    <mergeCell ref="C10:C15"/>
    <mergeCell ref="C16:D16"/>
    <mergeCell ref="E16:I16"/>
    <mergeCell ref="E3:I6"/>
    <mergeCell ref="C20:D20"/>
    <mergeCell ref="G20:I20"/>
    <mergeCell ref="C21:D21"/>
    <mergeCell ref="H21:J21"/>
    <mergeCell ref="C24:D24"/>
    <mergeCell ref="H24:J24"/>
    <mergeCell ref="C25:D25"/>
    <mergeCell ref="C27:D27"/>
    <mergeCell ref="E27:I27"/>
  </mergeCells>
  <conditionalFormatting sqref="C20:D20 C24:D24">
    <cfRule type="cellIs" dxfId="1" priority="1" operator="equal">
      <formula>0</formula>
    </cfRule>
  </conditionalFormatting>
  <conditionalFormatting sqref="H21:H24">
    <cfRule type="cellIs" dxfId="0" priority="2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ANALÍTICO</vt:lpstr>
      <vt:lpstr>ORÇAMENTO SINTÉTICO</vt:lpstr>
      <vt:lpstr>BDI</vt:lpstr>
      <vt:lpstr>CRONOGRAMA FÍSICO-FINANCEIRO</vt:lpstr>
      <vt:lpstr>COTAÇÕES</vt:lpstr>
      <vt:lpstr>BDI!Area_de_impressao</vt:lpstr>
      <vt:lpstr>COTAÇÕES!Area_de_impressao</vt:lpstr>
      <vt:lpstr>'CRONOGRAMA FÍSICO-FINANCEIRO'!Area_de_impressao</vt:lpstr>
      <vt:lpstr>'ORÇAMENTO ANALÍTICO'!Area_de_impressao</vt:lpstr>
      <vt:lpstr>'ORÇAMENTO SINTÉTICO'!Area_de_impressao</vt:lpstr>
      <vt:lpstr>'ORÇAMENTO ANALÍTICO'!Titulos_de_impressao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</dc:creator>
  <cp:lastModifiedBy>Acer</cp:lastModifiedBy>
  <cp:lastPrinted>2025-05-08T13:21:37Z</cp:lastPrinted>
  <dcterms:created xsi:type="dcterms:W3CDTF">2017-03-16T13:13:12Z</dcterms:created>
  <dcterms:modified xsi:type="dcterms:W3CDTF">2025-05-16T12:04:56Z</dcterms:modified>
</cp:coreProperties>
</file>